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5940" yWindow="-75" windowWidth="12735" windowHeight="8250" tabRatio="438"/>
  </bookViews>
  <sheets>
    <sheet name="Fund sheet large" sheetId="1" r:id="rId1"/>
  </sheets>
  <externalReferences>
    <externalReference r:id="rId2"/>
    <externalReference r:id="rId3"/>
    <externalReference r:id="rId4"/>
  </externalReferences>
  <definedNames>
    <definedName name="_xlnm.Print_Area" localSheetId="0">'Fund sheet large'!$A$1:$U$52</definedName>
  </definedNames>
  <calcPr calcId="125725"/>
</workbook>
</file>

<file path=xl/calcChain.xml><?xml version="1.0" encoding="utf-8"?>
<calcChain xmlns="http://schemas.openxmlformats.org/spreadsheetml/2006/main">
  <c r="B40" i="1"/>
  <c r="B31"/>
  <c r="B38"/>
  <c r="B37"/>
  <c r="B36"/>
  <c r="B34"/>
  <c r="B33"/>
  <c r="B32"/>
  <c r="S21" l="1"/>
  <c r="B35"/>
  <c r="C40"/>
  <c r="O41"/>
  <c r="S36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T21"/>
  <c r="R21"/>
  <c r="Q21"/>
  <c r="P21"/>
  <c r="O21"/>
  <c r="N21"/>
  <c r="M21"/>
  <c r="L21"/>
  <c r="K21"/>
  <c r="J21"/>
  <c r="I21"/>
  <c r="H21"/>
  <c r="G21"/>
  <c r="F21"/>
  <c r="E21"/>
  <c r="D21"/>
  <c r="C21"/>
  <c r="B21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D58"/>
  <c r="O25" l="1"/>
  <c r="C25"/>
  <c r="K52" l="1"/>
  <c r="M48"/>
  <c r="L48" s="1"/>
  <c r="T43" l="1"/>
  <c r="S43"/>
  <c r="R43"/>
  <c r="Q43"/>
  <c r="P43"/>
  <c r="O43"/>
  <c r="N43"/>
  <c r="M43"/>
  <c r="L43"/>
  <c r="K43"/>
  <c r="J43"/>
  <c r="I43"/>
  <c r="H43"/>
  <c r="G43"/>
  <c r="F43"/>
  <c r="E43"/>
  <c r="D43"/>
  <c r="C43"/>
  <c r="C58" s="1"/>
  <c r="U42" l="1"/>
  <c r="U41"/>
  <c r="K27"/>
  <c r="U25"/>
  <c r="L25"/>
  <c r="T24" l="1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U23"/>
  <c r="U22"/>
  <c r="U21"/>
  <c r="U20"/>
  <c r="U19"/>
  <c r="U18"/>
  <c r="U17"/>
  <c r="U16"/>
  <c r="U15"/>
  <c r="U14"/>
  <c r="U13"/>
  <c r="U12"/>
  <c r="U11"/>
  <c r="U24" l="1"/>
  <c r="C26"/>
  <c r="E26"/>
  <c r="G26"/>
  <c r="I26"/>
  <c r="H26" s="1"/>
  <c r="K26"/>
  <c r="M26"/>
  <c r="O26"/>
  <c r="Q26"/>
  <c r="S26"/>
  <c r="R26" s="1"/>
  <c r="B26"/>
  <c r="D26"/>
  <c r="F26"/>
  <c r="J26"/>
  <c r="L26"/>
  <c r="N26"/>
  <c r="P26"/>
  <c r="T26"/>
  <c r="U9"/>
  <c r="U26" l="1"/>
  <c r="T9"/>
  <c r="S9"/>
  <c r="R9"/>
  <c r="Q9"/>
  <c r="P9"/>
  <c r="O9"/>
  <c r="N9"/>
  <c r="M9"/>
  <c r="L9"/>
  <c r="K9"/>
  <c r="J9" s="1"/>
  <c r="I9" s="1"/>
  <c r="H9"/>
  <c r="G9" s="1"/>
  <c r="F9" s="1"/>
  <c r="E9" s="1"/>
  <c r="D9"/>
  <c r="C9" s="1"/>
  <c r="B9"/>
  <c r="U8"/>
  <c r="U7"/>
  <c r="O45" l="1"/>
  <c r="O49" s="1"/>
  <c r="O50" s="1"/>
  <c r="O51" s="1"/>
  <c r="T45"/>
  <c r="S45"/>
  <c r="R45"/>
  <c r="Q45"/>
  <c r="P45"/>
  <c r="N45"/>
  <c r="M45"/>
  <c r="L45"/>
  <c r="K45"/>
  <c r="J45"/>
  <c r="I45"/>
  <c r="I49" s="1"/>
  <c r="I50" s="1"/>
  <c r="I51" s="1"/>
  <c r="H45"/>
  <c r="G45"/>
  <c r="F45"/>
  <c r="E45"/>
  <c r="D45"/>
  <c r="C45"/>
  <c r="O46" l="1"/>
  <c r="O56"/>
  <c r="K56"/>
  <c r="K49"/>
  <c r="K50" s="1"/>
  <c r="K51" s="1"/>
  <c r="K46"/>
  <c r="M56"/>
  <c r="M49"/>
  <c r="M50" s="1"/>
  <c r="M51" s="1"/>
  <c r="M46"/>
  <c r="L46" s="1"/>
  <c r="P56"/>
  <c r="P49"/>
  <c r="P50" s="1"/>
  <c r="P51" s="1"/>
  <c r="P46"/>
  <c r="R56"/>
  <c r="R49"/>
  <c r="R50" s="1"/>
  <c r="R51" s="1"/>
  <c r="R46"/>
  <c r="T56"/>
  <c r="T49"/>
  <c r="T50" s="1"/>
  <c r="T51" s="1"/>
  <c r="T46"/>
  <c r="C56"/>
  <c r="C49"/>
  <c r="C46"/>
  <c r="E49"/>
  <c r="E50" s="1"/>
  <c r="E51" s="1"/>
  <c r="E56"/>
  <c r="E46"/>
  <c r="G56"/>
  <c r="G49"/>
  <c r="G50" s="1"/>
  <c r="G51" s="1"/>
  <c r="G46"/>
  <c r="D56"/>
  <c r="D49"/>
  <c r="D50" s="1"/>
  <c r="D51" s="1"/>
  <c r="D46"/>
  <c r="F56"/>
  <c r="F49"/>
  <c r="F50" s="1"/>
  <c r="F51" s="1"/>
  <c r="F46"/>
  <c r="H56"/>
  <c r="H49"/>
  <c r="H50" s="1"/>
  <c r="H51" s="1"/>
  <c r="H46"/>
  <c r="J49"/>
  <c r="J50" s="1"/>
  <c r="J51" s="1"/>
  <c r="J56"/>
  <c r="J46"/>
  <c r="I46" s="1"/>
  <c r="L49"/>
  <c r="L50" s="1"/>
  <c r="L51" s="1"/>
  <c r="L56"/>
  <c r="N49"/>
  <c r="N50" s="1"/>
  <c r="N51" s="1"/>
  <c r="N56"/>
  <c r="N46"/>
  <c r="Q49"/>
  <c r="Q50" s="1"/>
  <c r="Q51" s="1"/>
  <c r="Q56"/>
  <c r="Q46"/>
  <c r="S49"/>
  <c r="S50" s="1"/>
  <c r="S51" s="1"/>
  <c r="S56"/>
  <c r="S46"/>
  <c r="C50" l="1"/>
  <c r="C51" l="1"/>
  <c r="U40" l="1"/>
  <c r="U43" s="1"/>
  <c r="U39" l="1"/>
  <c r="V39" s="1"/>
  <c r="U38" l="1"/>
  <c r="V38" s="1"/>
  <c r="U37" l="1"/>
  <c r="V37" s="1"/>
  <c r="U36" l="1"/>
  <c r="V36" s="1"/>
  <c r="U35" l="1"/>
  <c r="V35" s="1"/>
  <c r="U34" l="1"/>
  <c r="V34" s="1"/>
  <c r="U33" l="1"/>
  <c r="V33" s="1"/>
  <c r="U32" l="1"/>
  <c r="V32" s="1"/>
  <c r="U31" l="1"/>
  <c r="B43"/>
  <c r="B58" l="1"/>
  <c r="V43"/>
  <c r="V31"/>
  <c r="B48"/>
  <c r="U48" s="1"/>
  <c r="B45"/>
  <c r="B46" l="1"/>
  <c r="B49"/>
  <c r="U45"/>
  <c r="U56" s="1"/>
  <c r="B56"/>
  <c r="U46" l="1"/>
  <c r="B50"/>
  <c r="U49"/>
  <c r="B51" l="1"/>
  <c r="U51" s="1"/>
  <c r="U50"/>
</calcChain>
</file>

<file path=xl/sharedStrings.xml><?xml version="1.0" encoding="utf-8"?>
<sst xmlns="http://schemas.openxmlformats.org/spreadsheetml/2006/main" count="101" uniqueCount="66">
  <si>
    <t>General/Special Revenue Funds</t>
  </si>
  <si>
    <t>Capital Project Funds</t>
  </si>
  <si>
    <t>Debt Service Fund</t>
  </si>
  <si>
    <t>General Fund</t>
  </si>
  <si>
    <t>Confiscated Assets Fund</t>
  </si>
  <si>
    <t>E-911 Fund</t>
  </si>
  <si>
    <t>Tree Bank Fund</t>
  </si>
  <si>
    <t>Soil Erosion Fund</t>
  </si>
  <si>
    <t>Cemetery Care Fund</t>
  </si>
  <si>
    <t>Leita Thompson Fund</t>
  </si>
  <si>
    <t>Hotel / Motel Fund</t>
  </si>
  <si>
    <t>Solid Waste Fund</t>
  </si>
  <si>
    <t>Water and Sewer Fund</t>
  </si>
  <si>
    <t>Recreation Participation and Special Events Fund</t>
  </si>
  <si>
    <t>Group Benefits Fund</t>
  </si>
  <si>
    <t>Risk / Liability Fund</t>
  </si>
  <si>
    <t>Worker's Comp Fund</t>
  </si>
  <si>
    <t>Impact Fee Fund</t>
  </si>
  <si>
    <t>Capital Project Fund</t>
  </si>
  <si>
    <t>Total Revenues</t>
  </si>
  <si>
    <t>Property Tax</t>
  </si>
  <si>
    <t>Licenses &amp; Permits</t>
  </si>
  <si>
    <t>Intergovernmental</t>
  </si>
  <si>
    <t>Fines &amp; Forfeitures</t>
  </si>
  <si>
    <t>Interest Income</t>
  </si>
  <si>
    <t>Miscellaneous Revenues</t>
  </si>
  <si>
    <t>Transfers In</t>
  </si>
  <si>
    <t>Employee Contribution</t>
  </si>
  <si>
    <t>Employer Contribution</t>
  </si>
  <si>
    <t>E - 911 Fund</t>
  </si>
  <si>
    <t>Total Expenditures</t>
  </si>
  <si>
    <t>Administration</t>
  </si>
  <si>
    <t>Community Development</t>
  </si>
  <si>
    <t>Environmental/ Public Works</t>
  </si>
  <si>
    <t>Finance</t>
  </si>
  <si>
    <t>Fire</t>
  </si>
  <si>
    <t>Police</t>
  </si>
  <si>
    <t>Recreation and Parks</t>
  </si>
  <si>
    <t>Transportation</t>
  </si>
  <si>
    <t>Excess (Deficiency) of revenues vs expenditures</t>
  </si>
  <si>
    <t>Total Balanced Budget</t>
  </si>
  <si>
    <t>Sales Tax</t>
  </si>
  <si>
    <t>Franchise, Alcohol, Business / Insurance Taxes</t>
  </si>
  <si>
    <t>Transfer to Capital</t>
  </si>
  <si>
    <t>Internal Service Funds</t>
  </si>
  <si>
    <t>Totals</t>
  </si>
  <si>
    <t>City-Wide Costs</t>
  </si>
  <si>
    <t>Enterprise Funds</t>
  </si>
  <si>
    <t>Charges for Service - External</t>
  </si>
  <si>
    <t>Charges for Service - Internal</t>
  </si>
  <si>
    <t>Contingency/Other</t>
  </si>
  <si>
    <t>Total Use of Funds</t>
  </si>
  <si>
    <t>Source of Funds
Revenues</t>
  </si>
  <si>
    <t>Use of Funds
Expenditures</t>
  </si>
  <si>
    <r>
      <t xml:space="preserve">Budgeted Use of Reserves </t>
    </r>
    <r>
      <rPr>
        <sz val="10"/>
        <color indexed="8"/>
        <rFont val="Georgia"/>
        <family val="1"/>
      </rPr>
      <t>(prior yr revenues)</t>
    </r>
  </si>
  <si>
    <t>Federal Grant Funds</t>
  </si>
  <si>
    <t>Total Source of Funds</t>
  </si>
  <si>
    <t>Stormwater Utility Fund</t>
  </si>
  <si>
    <t>Available Fund Balance from FY 2009 CAFR:</t>
  </si>
  <si>
    <t>FY 10 Budgeted Use of Fund Balance:</t>
  </si>
  <si>
    <t xml:space="preserve">FY 11 Estimated Beginning Available Fund Balance:   </t>
  </si>
  <si>
    <t>FY 11 Fund Balance Reserve by Policy:</t>
  </si>
  <si>
    <t xml:space="preserve">FY 11 Estimated Ending Fund Balance Available over the Reserve by Policy:   </t>
  </si>
  <si>
    <t xml:space="preserve">FY 11 Total Estimated Ending Available Fund Balance:   </t>
  </si>
  <si>
    <t>FY 11 Estimated Increase / (Decrease) in Fund Balance:</t>
  </si>
  <si>
    <t xml:space="preserve">                           City of Roswell                                     FY 2011 Approved Budget          "Schedule A"                                     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</si>
</sst>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18">
    <font>
      <sz val="10"/>
      <name val="Arial"/>
    </font>
    <font>
      <sz val="12"/>
      <color indexed="8"/>
      <name val="Georgia"/>
      <family val="1"/>
    </font>
    <font>
      <b/>
      <sz val="20"/>
      <color indexed="8"/>
      <name val="Georgia"/>
      <family val="1"/>
    </font>
    <font>
      <b/>
      <sz val="22"/>
      <color indexed="8"/>
      <name val="Georgia"/>
      <family val="1"/>
    </font>
    <font>
      <sz val="10"/>
      <color indexed="8"/>
      <name val="Arial"/>
      <family val="2"/>
    </font>
    <font>
      <b/>
      <sz val="18"/>
      <color indexed="8"/>
      <name val="Georgia"/>
      <family val="1"/>
    </font>
    <font>
      <sz val="10"/>
      <color indexed="8"/>
      <name val="Georgia"/>
      <family val="1"/>
    </font>
    <font>
      <b/>
      <sz val="12"/>
      <color indexed="8"/>
      <name val="Georgia"/>
      <family val="1"/>
    </font>
    <font>
      <sz val="8"/>
      <color indexed="8"/>
      <name val="Georgia"/>
      <family val="1"/>
    </font>
    <font>
      <b/>
      <sz val="10"/>
      <color indexed="8"/>
      <name val="Georgia"/>
      <family val="1"/>
    </font>
    <font>
      <b/>
      <sz val="11"/>
      <color indexed="8"/>
      <name val="Georgia"/>
      <family val="1"/>
    </font>
    <font>
      <b/>
      <sz val="16"/>
      <color indexed="8"/>
      <name val="Georgia"/>
      <family val="1"/>
    </font>
    <font>
      <sz val="24"/>
      <color indexed="8"/>
      <name val="Georgia"/>
      <family val="1"/>
    </font>
    <font>
      <b/>
      <sz val="14"/>
      <color indexed="8"/>
      <name val="Georgia"/>
      <family val="1"/>
    </font>
    <font>
      <b/>
      <sz val="12.5"/>
      <color indexed="8"/>
      <name val="Georgia"/>
      <family val="1"/>
    </font>
    <font>
      <b/>
      <sz val="26"/>
      <color indexed="10"/>
      <name val="Georgia"/>
      <family val="1"/>
    </font>
    <font>
      <b/>
      <sz val="10"/>
      <name val="Arial"/>
      <family val="2"/>
    </font>
    <font>
      <b/>
      <i/>
      <sz val="18"/>
      <color indexed="10"/>
      <name val="Georgia"/>
      <family val="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45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6" fontId="1" fillId="2" borderId="1" xfId="0" applyNumberFormat="1" applyFont="1" applyFill="1" applyBorder="1" applyAlignment="1"/>
    <xf numFmtId="6" fontId="1" fillId="0" borderId="0" xfId="0" applyNumberFormat="1" applyFont="1" applyAlignment="1"/>
    <xf numFmtId="6" fontId="5" fillId="0" borderId="0" xfId="0" applyNumberFormat="1" applyFont="1" applyAlignment="1">
      <alignment horizontal="left" wrapText="1"/>
    </xf>
    <xf numFmtId="6" fontId="6" fillId="0" borderId="0" xfId="0" applyNumberFormat="1" applyFont="1" applyAlignment="1">
      <alignment horizontal="center" wrapText="1"/>
    </xf>
    <xf numFmtId="6" fontId="6" fillId="0" borderId="0" xfId="0" applyNumberFormat="1" applyFont="1" applyAlignment="1">
      <alignment wrapText="1"/>
    </xf>
    <xf numFmtId="6" fontId="5" fillId="0" borderId="0" xfId="0" applyNumberFormat="1" applyFont="1" applyAlignment="1">
      <alignment horizontal="left"/>
    </xf>
    <xf numFmtId="6" fontId="7" fillId="0" borderId="0" xfId="0" applyNumberFormat="1" applyFont="1" applyAlignment="1">
      <alignment horizontal="center"/>
    </xf>
    <xf numFmtId="6" fontId="7" fillId="3" borderId="0" xfId="0" applyNumberFormat="1" applyFont="1" applyFill="1" applyAlignment="1">
      <alignment horizontal="center"/>
    </xf>
    <xf numFmtId="6" fontId="7" fillId="0" borderId="0" xfId="0" applyNumberFormat="1" applyFont="1" applyAlignment="1">
      <alignment horizontal="center" wrapText="1"/>
    </xf>
    <xf numFmtId="6" fontId="7" fillId="2" borderId="0" xfId="0" applyNumberFormat="1" applyFont="1" applyFill="1" applyAlignment="1">
      <alignment horizontal="center"/>
    </xf>
    <xf numFmtId="6" fontId="8" fillId="0" borderId="0" xfId="0" applyNumberFormat="1" applyFont="1" applyAlignment="1">
      <alignment wrapText="1"/>
    </xf>
    <xf numFmtId="6" fontId="8" fillId="0" borderId="2" xfId="0" applyNumberFormat="1" applyFont="1" applyBorder="1" applyAlignment="1"/>
    <xf numFmtId="6" fontId="6" fillId="0" borderId="2" xfId="0" applyNumberFormat="1" applyFont="1" applyBorder="1" applyAlignment="1"/>
    <xf numFmtId="6" fontId="8" fillId="2" borderId="2" xfId="0" applyNumberFormat="1" applyFont="1" applyFill="1" applyBorder="1" applyAlignment="1"/>
    <xf numFmtId="6" fontId="6" fillId="0" borderId="0" xfId="0" applyNumberFormat="1" applyFont="1" applyAlignment="1"/>
    <xf numFmtId="6" fontId="7" fillId="4" borderId="3" xfId="0" applyNumberFormat="1" applyFont="1" applyFill="1" applyBorder="1" applyAlignment="1">
      <alignment horizontal="center" wrapText="1"/>
    </xf>
    <xf numFmtId="6" fontId="7" fillId="0" borderId="4" xfId="0" applyNumberFormat="1" applyFont="1" applyBorder="1" applyAlignment="1">
      <alignment horizontal="center"/>
    </xf>
    <xf numFmtId="6" fontId="7" fillId="0" borderId="0" xfId="0" applyNumberFormat="1" applyFont="1" applyAlignment="1"/>
    <xf numFmtId="6" fontId="12" fillId="0" borderId="2" xfId="0" applyNumberFormat="1" applyFont="1" applyBorder="1" applyAlignment="1">
      <alignment wrapText="1"/>
    </xf>
    <xf numFmtId="6" fontId="1" fillId="5" borderId="5" xfId="0" applyNumberFormat="1" applyFont="1" applyFill="1" applyBorder="1" applyAlignment="1">
      <alignment horizontal="center" wrapText="1"/>
    </xf>
    <xf numFmtId="6" fontId="1" fillId="5" borderId="2" xfId="0" applyNumberFormat="1" applyFont="1" applyFill="1" applyBorder="1" applyAlignment="1">
      <alignment horizontal="center" wrapText="1"/>
    </xf>
    <xf numFmtId="6" fontId="1" fillId="5" borderId="6" xfId="0" applyNumberFormat="1" applyFont="1" applyFill="1" applyBorder="1" applyAlignment="1">
      <alignment horizontal="center" wrapText="1"/>
    </xf>
    <xf numFmtId="6" fontId="1" fillId="6" borderId="5" xfId="0" applyNumberFormat="1" applyFont="1" applyFill="1" applyBorder="1" applyAlignment="1">
      <alignment horizontal="center" wrapText="1"/>
    </xf>
    <xf numFmtId="6" fontId="1" fillId="6" borderId="2" xfId="0" applyNumberFormat="1" applyFont="1" applyFill="1" applyBorder="1" applyAlignment="1">
      <alignment horizontal="center" wrapText="1"/>
    </xf>
    <xf numFmtId="6" fontId="1" fillId="6" borderId="6" xfId="0" applyNumberFormat="1" applyFont="1" applyFill="1" applyBorder="1" applyAlignment="1">
      <alignment horizontal="center" wrapText="1"/>
    </xf>
    <xf numFmtId="6" fontId="1" fillId="7" borderId="2" xfId="0" applyNumberFormat="1" applyFont="1" applyFill="1" applyBorder="1" applyAlignment="1">
      <alignment horizontal="center" wrapText="1"/>
    </xf>
    <xf numFmtId="6" fontId="1" fillId="7" borderId="6" xfId="0" applyNumberFormat="1" applyFont="1" applyFill="1" applyBorder="1" applyAlignment="1">
      <alignment horizontal="center" wrapText="1"/>
    </xf>
    <xf numFmtId="6" fontId="1" fillId="2" borderId="2" xfId="0" applyNumberFormat="1" applyFont="1" applyFill="1" applyBorder="1" applyAlignment="1">
      <alignment horizontal="center" wrapText="1"/>
    </xf>
    <xf numFmtId="6" fontId="1" fillId="2" borderId="6" xfId="0" applyNumberFormat="1" applyFont="1" applyFill="1" applyBorder="1" applyAlignment="1">
      <alignment horizontal="center" wrapText="1"/>
    </xf>
    <xf numFmtId="6" fontId="1" fillId="4" borderId="7" xfId="0" applyNumberFormat="1" applyFont="1" applyFill="1" applyBorder="1" applyAlignment="1">
      <alignment horizontal="center" wrapText="1"/>
    </xf>
    <xf numFmtId="6" fontId="13" fillId="0" borderId="2" xfId="0" applyNumberFormat="1" applyFont="1" applyBorder="1" applyAlignment="1">
      <alignment horizontal="center" wrapText="1"/>
    </xf>
    <xf numFmtId="6" fontId="6" fillId="0" borderId="2" xfId="0" applyNumberFormat="1" applyFont="1" applyBorder="1" applyAlignment="1">
      <alignment wrapText="1"/>
    </xf>
    <xf numFmtId="6" fontId="1" fillId="0" borderId="1" xfId="0" applyNumberFormat="1" applyFont="1" applyBorder="1" applyAlignment="1">
      <alignment wrapText="1"/>
    </xf>
    <xf numFmtId="6" fontId="1" fillId="5" borderId="1" xfId="0" applyNumberFormat="1" applyFont="1" applyFill="1" applyBorder="1" applyAlignment="1"/>
    <xf numFmtId="6" fontId="1" fillId="5" borderId="8" xfId="0" applyNumberFormat="1" applyFont="1" applyFill="1" applyBorder="1" applyAlignment="1"/>
    <xf numFmtId="6" fontId="1" fillId="6" borderId="9" xfId="0" applyNumberFormat="1" applyFont="1" applyFill="1" applyBorder="1" applyAlignment="1"/>
    <xf numFmtId="6" fontId="1" fillId="6" borderId="1" xfId="0" applyNumberFormat="1" applyFont="1" applyFill="1" applyBorder="1" applyAlignment="1"/>
    <xf numFmtId="6" fontId="1" fillId="6" borderId="8" xfId="0" applyNumberFormat="1" applyFont="1" applyFill="1" applyBorder="1" applyAlignment="1"/>
    <xf numFmtId="6" fontId="1" fillId="7" borderId="1" xfId="0" applyNumberFormat="1" applyFont="1" applyFill="1" applyBorder="1" applyAlignment="1"/>
    <xf numFmtId="6" fontId="1" fillId="7" borderId="8" xfId="0" applyNumberFormat="1" applyFont="1" applyFill="1" applyBorder="1" applyAlignment="1"/>
    <xf numFmtId="6" fontId="1" fillId="2" borderId="8" xfId="0" applyNumberFormat="1" applyFont="1" applyFill="1" applyBorder="1" applyAlignment="1"/>
    <xf numFmtId="6" fontId="1" fillId="4" borderId="10" xfId="0" applyNumberFormat="1" applyFont="1" applyFill="1" applyBorder="1" applyAlignment="1"/>
    <xf numFmtId="6" fontId="1" fillId="0" borderId="11" xfId="0" applyNumberFormat="1" applyFont="1" applyBorder="1" applyAlignment="1">
      <alignment wrapText="1"/>
    </xf>
    <xf numFmtId="6" fontId="1" fillId="5" borderId="12" xfId="0" applyNumberFormat="1" applyFont="1" applyFill="1" applyBorder="1" applyAlignment="1"/>
    <xf numFmtId="6" fontId="1" fillId="5" borderId="11" xfId="0" applyNumberFormat="1" applyFont="1" applyFill="1" applyBorder="1" applyAlignment="1"/>
    <xf numFmtId="6" fontId="1" fillId="5" borderId="13" xfId="0" applyNumberFormat="1" applyFont="1" applyFill="1" applyBorder="1" applyAlignment="1"/>
    <xf numFmtId="6" fontId="1" fillId="6" borderId="12" xfId="0" applyNumberFormat="1" applyFont="1" applyFill="1" applyBorder="1" applyAlignment="1"/>
    <xf numFmtId="6" fontId="1" fillId="6" borderId="11" xfId="0" applyNumberFormat="1" applyFont="1" applyFill="1" applyBorder="1" applyAlignment="1"/>
    <xf numFmtId="6" fontId="1" fillId="6" borderId="13" xfId="0" applyNumberFormat="1" applyFont="1" applyFill="1" applyBorder="1" applyAlignment="1"/>
    <xf numFmtId="6" fontId="1" fillId="7" borderId="11" xfId="0" applyNumberFormat="1" applyFont="1" applyFill="1" applyBorder="1" applyAlignment="1"/>
    <xf numFmtId="6" fontId="1" fillId="7" borderId="13" xfId="0" applyNumberFormat="1" applyFont="1" applyFill="1" applyBorder="1" applyAlignment="1"/>
    <xf numFmtId="6" fontId="1" fillId="2" borderId="11" xfId="0" applyNumberFormat="1" applyFont="1" applyFill="1" applyBorder="1" applyAlignment="1"/>
    <xf numFmtId="6" fontId="1" fillId="2" borderId="13" xfId="0" applyNumberFormat="1" applyFont="1" applyFill="1" applyBorder="1" applyAlignment="1"/>
    <xf numFmtId="6" fontId="1" fillId="4" borderId="14" xfId="0" applyNumberFormat="1" applyFont="1" applyFill="1" applyBorder="1" applyAlignment="1"/>
    <xf numFmtId="6" fontId="14" fillId="0" borderId="11" xfId="0" applyNumberFormat="1" applyFont="1" applyBorder="1" applyAlignment="1"/>
    <xf numFmtId="6" fontId="6" fillId="6" borderId="15" xfId="0" applyNumberFormat="1" applyFont="1" applyFill="1" applyBorder="1" applyAlignment="1"/>
    <xf numFmtId="6" fontId="6" fillId="7" borderId="0" xfId="0" applyNumberFormat="1" applyFont="1" applyFill="1" applyBorder="1" applyAlignment="1"/>
    <xf numFmtId="6" fontId="6" fillId="7" borderId="15" xfId="0" applyNumberFormat="1" applyFont="1" applyFill="1" applyBorder="1" applyAlignment="1"/>
    <xf numFmtId="6" fontId="1" fillId="5" borderId="16" xfId="0" applyNumberFormat="1" applyFont="1" applyFill="1" applyBorder="1" applyAlignment="1"/>
    <xf numFmtId="6" fontId="1" fillId="5" borderId="17" xfId="0" applyNumberFormat="1" applyFont="1" applyFill="1" applyBorder="1" applyAlignment="1"/>
    <xf numFmtId="6" fontId="1" fillId="6" borderId="18" xfId="0" applyNumberFormat="1" applyFont="1" applyFill="1" applyBorder="1" applyAlignment="1"/>
    <xf numFmtId="6" fontId="1" fillId="6" borderId="16" xfId="0" applyNumberFormat="1" applyFont="1" applyFill="1" applyBorder="1" applyAlignment="1"/>
    <xf numFmtId="6" fontId="1" fillId="6" borderId="17" xfId="0" applyNumberFormat="1" applyFont="1" applyFill="1" applyBorder="1" applyAlignment="1"/>
    <xf numFmtId="6" fontId="1" fillId="7" borderId="16" xfId="0" applyNumberFormat="1" applyFont="1" applyFill="1" applyBorder="1" applyAlignment="1"/>
    <xf numFmtId="6" fontId="1" fillId="7" borderId="17" xfId="0" applyNumberFormat="1" applyFont="1" applyFill="1" applyBorder="1" applyAlignment="1"/>
    <xf numFmtId="6" fontId="1" fillId="2" borderId="16" xfId="0" applyNumberFormat="1" applyFont="1" applyFill="1" applyBorder="1" applyAlignment="1"/>
    <xf numFmtId="6" fontId="1" fillId="2" borderId="17" xfId="0" applyNumberFormat="1" applyFont="1" applyFill="1" applyBorder="1" applyAlignment="1"/>
    <xf numFmtId="6" fontId="1" fillId="4" borderId="19" xfId="0" applyNumberFormat="1" applyFont="1" applyFill="1" applyBorder="1" applyAlignment="1"/>
    <xf numFmtId="6" fontId="6" fillId="0" borderId="0" xfId="0" applyNumberFormat="1" applyFont="1" applyBorder="1" applyAlignment="1"/>
    <xf numFmtId="6" fontId="1" fillId="0" borderId="20" xfId="0" applyNumberFormat="1" applyFont="1" applyBorder="1" applyAlignment="1">
      <alignment wrapText="1"/>
    </xf>
    <xf numFmtId="6" fontId="1" fillId="5" borderId="21" xfId="0" applyNumberFormat="1" applyFont="1" applyFill="1" applyBorder="1" applyAlignment="1"/>
    <xf numFmtId="6" fontId="1" fillId="5" borderId="20" xfId="0" applyNumberFormat="1" applyFont="1" applyFill="1" applyBorder="1" applyAlignment="1"/>
    <xf numFmtId="6" fontId="1" fillId="5" borderId="22" xfId="0" applyNumberFormat="1" applyFont="1" applyFill="1" applyBorder="1" applyAlignment="1"/>
    <xf numFmtId="6" fontId="1" fillId="6" borderId="21" xfId="0" applyNumberFormat="1" applyFont="1" applyFill="1" applyBorder="1" applyAlignment="1"/>
    <xf numFmtId="6" fontId="1" fillId="6" borderId="20" xfId="0" applyNumberFormat="1" applyFont="1" applyFill="1" applyBorder="1" applyAlignment="1"/>
    <xf numFmtId="6" fontId="1" fillId="6" borderId="22" xfId="0" applyNumberFormat="1" applyFont="1" applyFill="1" applyBorder="1" applyAlignment="1"/>
    <xf numFmtId="6" fontId="1" fillId="7" borderId="20" xfId="0" applyNumberFormat="1" applyFont="1" applyFill="1" applyBorder="1" applyAlignment="1"/>
    <xf numFmtId="6" fontId="1" fillId="7" borderId="22" xfId="0" applyNumberFormat="1" applyFont="1" applyFill="1" applyBorder="1" applyAlignment="1"/>
    <xf numFmtId="6" fontId="1" fillId="2" borderId="20" xfId="0" applyNumberFormat="1" applyFont="1" applyFill="1" applyBorder="1" applyAlignment="1"/>
    <xf numFmtId="6" fontId="1" fillId="2" borderId="22" xfId="0" applyNumberFormat="1" applyFont="1" applyFill="1" applyBorder="1" applyAlignment="1"/>
    <xf numFmtId="6" fontId="1" fillId="4" borderId="23" xfId="0" applyNumberFormat="1" applyFont="1" applyFill="1" applyBorder="1" applyAlignment="1"/>
    <xf numFmtId="6" fontId="14" fillId="0" borderId="20" xfId="0" applyNumberFormat="1" applyFont="1" applyBorder="1" applyAlignment="1"/>
    <xf numFmtId="6" fontId="6" fillId="8" borderId="0" xfId="0" applyNumberFormat="1" applyFont="1" applyFill="1" applyAlignment="1"/>
    <xf numFmtId="6" fontId="1" fillId="0" borderId="24" xfId="0" applyNumberFormat="1" applyFont="1" applyBorder="1" applyAlignment="1">
      <alignment wrapText="1"/>
    </xf>
    <xf numFmtId="6" fontId="1" fillId="5" borderId="24" xfId="0" applyNumberFormat="1" applyFont="1" applyFill="1" applyBorder="1" applyAlignment="1"/>
    <xf numFmtId="6" fontId="1" fillId="5" borderId="25" xfId="0" applyNumberFormat="1" applyFont="1" applyFill="1" applyBorder="1" applyAlignment="1"/>
    <xf numFmtId="6" fontId="1" fillId="6" borderId="26" xfId="0" applyNumberFormat="1" applyFont="1" applyFill="1" applyBorder="1" applyAlignment="1"/>
    <xf numFmtId="6" fontId="1" fillId="6" borderId="24" xfId="0" applyNumberFormat="1" applyFont="1" applyFill="1" applyBorder="1" applyAlignment="1"/>
    <xf numFmtId="6" fontId="1" fillId="6" borderId="25" xfId="0" applyNumberFormat="1" applyFont="1" applyFill="1" applyBorder="1" applyAlignment="1"/>
    <xf numFmtId="6" fontId="1" fillId="7" borderId="24" xfId="0" applyNumberFormat="1" applyFont="1" applyFill="1" applyBorder="1" applyAlignment="1"/>
    <xf numFmtId="6" fontId="1" fillId="7" borderId="25" xfId="0" applyNumberFormat="1" applyFont="1" applyFill="1" applyBorder="1" applyAlignment="1"/>
    <xf numFmtId="6" fontId="1" fillId="2" borderId="24" xfId="0" applyNumberFormat="1" applyFont="1" applyFill="1" applyBorder="1" applyAlignment="1"/>
    <xf numFmtId="6" fontId="1" fillId="2" borderId="25" xfId="0" applyNumberFormat="1" applyFont="1" applyFill="1" applyBorder="1" applyAlignment="1"/>
    <xf numFmtId="6" fontId="1" fillId="4" borderId="27" xfId="0" applyNumberFormat="1" applyFont="1" applyFill="1" applyBorder="1" applyAlignment="1"/>
    <xf numFmtId="6" fontId="14" fillId="0" borderId="24" xfId="0" applyNumberFormat="1" applyFont="1" applyBorder="1" applyAlignment="1"/>
    <xf numFmtId="6" fontId="7" fillId="0" borderId="0" xfId="0" applyNumberFormat="1" applyFont="1" applyAlignment="1">
      <alignment wrapText="1"/>
    </xf>
    <xf numFmtId="6" fontId="7" fillId="4" borderId="7" xfId="0" applyNumberFormat="1" applyFont="1" applyFill="1" applyBorder="1" applyAlignment="1">
      <alignment horizontal="center" wrapText="1"/>
    </xf>
    <xf numFmtId="6" fontId="8" fillId="0" borderId="0" xfId="0" applyNumberFormat="1" applyFont="1" applyBorder="1" applyAlignment="1">
      <alignment wrapText="1"/>
    </xf>
    <xf numFmtId="6" fontId="8" fillId="0" borderId="28" xfId="0" applyNumberFormat="1" applyFont="1" applyBorder="1" applyAlignment="1">
      <alignment horizontal="centerContinuous"/>
    </xf>
    <xf numFmtId="6" fontId="6" fillId="0" borderId="29" xfId="0" applyNumberFormat="1" applyFont="1" applyBorder="1" applyAlignment="1">
      <alignment horizontal="centerContinuous"/>
    </xf>
    <xf numFmtId="6" fontId="6" fillId="0" borderId="0" xfId="0" applyNumberFormat="1" applyFont="1" applyBorder="1" applyAlignment="1">
      <alignment horizontal="centerContinuous"/>
    </xf>
    <xf numFmtId="6" fontId="8" fillId="0" borderId="0" xfId="0" applyNumberFormat="1" applyFont="1" applyBorder="1" applyAlignment="1">
      <alignment horizontal="centerContinuous"/>
    </xf>
    <xf numFmtId="6" fontId="8" fillId="0" borderId="2" xfId="0" applyNumberFormat="1" applyFont="1" applyBorder="1" applyAlignment="1">
      <alignment horizontal="centerContinuous"/>
    </xf>
    <xf numFmtId="6" fontId="7" fillId="0" borderId="0" xfId="0" applyNumberFormat="1" applyFont="1" applyBorder="1" applyAlignment="1"/>
    <xf numFmtId="6" fontId="6" fillId="5" borderId="11" xfId="0" applyNumberFormat="1" applyFont="1" applyFill="1" applyBorder="1" applyAlignment="1"/>
    <xf numFmtId="6" fontId="6" fillId="6" borderId="12" xfId="0" applyNumberFormat="1" applyFont="1" applyFill="1" applyBorder="1" applyAlignment="1"/>
    <xf numFmtId="6" fontId="6" fillId="6" borderId="11" xfId="0" applyNumberFormat="1" applyFont="1" applyFill="1" applyBorder="1" applyAlignment="1"/>
    <xf numFmtId="6" fontId="6" fillId="6" borderId="13" xfId="0" applyNumberFormat="1" applyFont="1" applyFill="1" applyBorder="1" applyAlignment="1"/>
    <xf numFmtId="6" fontId="6" fillId="7" borderId="11" xfId="0" applyNumberFormat="1" applyFont="1" applyFill="1" applyBorder="1" applyAlignment="1"/>
    <xf numFmtId="6" fontId="6" fillId="7" borderId="13" xfId="0" applyNumberFormat="1" applyFont="1" applyFill="1" applyBorder="1" applyAlignment="1"/>
    <xf numFmtId="6" fontId="1" fillId="0" borderId="11" xfId="0" applyNumberFormat="1" applyFont="1" applyBorder="1" applyAlignment="1">
      <alignment horizontal="left" wrapText="1"/>
    </xf>
    <xf numFmtId="6" fontId="6" fillId="0" borderId="11" xfId="0" applyNumberFormat="1" applyFont="1" applyBorder="1" applyAlignment="1"/>
    <xf numFmtId="6" fontId="1" fillId="0" borderId="24" xfId="0" applyNumberFormat="1" applyFont="1" applyBorder="1" applyAlignment="1">
      <alignment horizontal="left" wrapText="1"/>
    </xf>
    <xf numFmtId="6" fontId="1" fillId="5" borderId="26" xfId="0" applyNumberFormat="1" applyFont="1" applyFill="1" applyBorder="1" applyAlignment="1"/>
    <xf numFmtId="6" fontId="6" fillId="0" borderId="24" xfId="0" applyNumberFormat="1" applyFont="1" applyBorder="1" applyAlignment="1"/>
    <xf numFmtId="6" fontId="7" fillId="0" borderId="4" xfId="0" applyNumberFormat="1" applyFont="1" applyBorder="1" applyAlignment="1"/>
    <xf numFmtId="6" fontId="7" fillId="0" borderId="15" xfId="0" applyNumberFormat="1" applyFont="1" applyBorder="1" applyAlignment="1"/>
    <xf numFmtId="6" fontId="7" fillId="0" borderId="30" xfId="0" applyNumberFormat="1" applyFont="1" applyBorder="1" applyAlignment="1"/>
    <xf numFmtId="6" fontId="7" fillId="3" borderId="0" xfId="0" applyNumberFormat="1" applyFont="1" applyFill="1" applyAlignment="1">
      <alignment horizontal="center" wrapText="1"/>
    </xf>
    <xf numFmtId="6" fontId="14" fillId="3" borderId="4" xfId="0" applyNumberFormat="1" applyFont="1" applyFill="1" applyBorder="1" applyAlignment="1"/>
    <xf numFmtId="6" fontId="14" fillId="3" borderId="0" xfId="0" applyNumberFormat="1" applyFont="1" applyFill="1" applyBorder="1" applyAlignment="1"/>
    <xf numFmtId="6" fontId="14" fillId="3" borderId="15" xfId="0" applyNumberFormat="1" applyFont="1" applyFill="1" applyBorder="1" applyAlignment="1"/>
    <xf numFmtId="6" fontId="14" fillId="3" borderId="30" xfId="0" applyNumberFormat="1" applyFont="1" applyFill="1" applyBorder="1" applyAlignment="1"/>
    <xf numFmtId="6" fontId="3" fillId="3" borderId="0" xfId="0" applyNumberFormat="1" applyFont="1" applyFill="1" applyAlignment="1"/>
    <xf numFmtId="6" fontId="6" fillId="8" borderId="0" xfId="0" applyNumberFormat="1" applyFont="1" applyFill="1" applyAlignment="1">
      <alignment horizontal="right"/>
    </xf>
    <xf numFmtId="6" fontId="9" fillId="0" borderId="0" xfId="0" applyNumberFormat="1" applyFont="1" applyBorder="1" applyAlignment="1">
      <alignment horizontal="left" wrapText="1"/>
    </xf>
    <xf numFmtId="6" fontId="1" fillId="9" borderId="9" xfId="0" applyNumberFormat="1" applyFont="1" applyFill="1" applyBorder="1" applyAlignment="1"/>
    <xf numFmtId="6" fontId="1" fillId="9" borderId="12" xfId="0" applyNumberFormat="1" applyFont="1" applyFill="1" applyBorder="1" applyAlignment="1"/>
    <xf numFmtId="6" fontId="1" fillId="9" borderId="26" xfId="0" applyNumberFormat="1" applyFont="1" applyFill="1" applyBorder="1" applyAlignment="1"/>
    <xf numFmtId="6" fontId="14" fillId="3" borderId="11" xfId="0" applyNumberFormat="1" applyFont="1" applyFill="1" applyBorder="1" applyAlignment="1"/>
    <xf numFmtId="6" fontId="14" fillId="3" borderId="1" xfId="0" applyNumberFormat="1" applyFont="1" applyFill="1" applyBorder="1" applyAlignment="1"/>
    <xf numFmtId="0" fontId="4" fillId="0" borderId="0" xfId="0" applyFont="1" applyAlignment="1">
      <alignment horizontal="center" wrapText="1"/>
    </xf>
    <xf numFmtId="6" fontId="9" fillId="8" borderId="0" xfId="0" applyNumberFormat="1" applyFont="1" applyFill="1" applyAlignment="1">
      <alignment horizontal="center" vertical="center" wrapText="1"/>
    </xf>
    <xf numFmtId="6" fontId="14" fillId="8" borderId="4" xfId="0" applyNumberFormat="1" applyFont="1" applyFill="1" applyBorder="1" applyAlignment="1">
      <alignment horizontal="right" vertical="center"/>
    </xf>
    <xf numFmtId="6" fontId="14" fillId="8" borderId="0" xfId="0" applyNumberFormat="1" applyFont="1" applyFill="1" applyBorder="1" applyAlignment="1">
      <alignment horizontal="right" vertical="center"/>
    </xf>
    <xf numFmtId="6" fontId="14" fillId="8" borderId="15" xfId="0" applyNumberFormat="1" applyFont="1" applyFill="1" applyBorder="1" applyAlignment="1">
      <alignment horizontal="right" vertical="center"/>
    </xf>
    <xf numFmtId="6" fontId="14" fillId="8" borderId="30" xfId="0" applyNumberFormat="1" applyFont="1" applyFill="1" applyBorder="1" applyAlignment="1">
      <alignment horizontal="right" vertical="center"/>
    </xf>
    <xf numFmtId="6" fontId="11" fillId="8" borderId="0" xfId="0" applyNumberFormat="1" applyFont="1" applyFill="1" applyAlignment="1">
      <alignment vertical="center"/>
    </xf>
    <xf numFmtId="6" fontId="7" fillId="8" borderId="4" xfId="0" applyNumberFormat="1" applyFont="1" applyFill="1" applyBorder="1" applyAlignment="1">
      <alignment horizontal="right" vertical="center"/>
    </xf>
    <xf numFmtId="6" fontId="7" fillId="8" borderId="0" xfId="0" applyNumberFormat="1" applyFont="1" applyFill="1" applyBorder="1" applyAlignment="1">
      <alignment horizontal="right" vertical="center"/>
    </xf>
    <xf numFmtId="6" fontId="7" fillId="8" borderId="15" xfId="0" applyNumberFormat="1" applyFont="1" applyFill="1" applyBorder="1" applyAlignment="1">
      <alignment horizontal="right" vertical="center"/>
    </xf>
    <xf numFmtId="6" fontId="7" fillId="8" borderId="0" xfId="0" applyNumberFormat="1" applyFont="1" applyFill="1" applyAlignment="1">
      <alignment horizontal="right" vertical="center"/>
    </xf>
    <xf numFmtId="6" fontId="7" fillId="8" borderId="30" xfId="0" applyNumberFormat="1" applyFont="1" applyFill="1" applyBorder="1" applyAlignment="1">
      <alignment horizontal="right" vertical="center"/>
    </xf>
    <xf numFmtId="6" fontId="7" fillId="8" borderId="0" xfId="0" applyNumberFormat="1" applyFont="1" applyFill="1" applyAlignment="1">
      <alignment horizontal="center" vertical="center" wrapText="1"/>
    </xf>
    <xf numFmtId="6" fontId="10" fillId="8" borderId="0" xfId="0" applyNumberFormat="1" applyFont="1" applyFill="1" applyAlignment="1">
      <alignment horizontal="center" vertical="center" wrapText="1"/>
    </xf>
    <xf numFmtId="6" fontId="7" fillId="8" borderId="4" xfId="0" applyNumberFormat="1" applyFont="1" applyFill="1" applyBorder="1" applyAlignment="1">
      <alignment vertical="center"/>
    </xf>
    <xf numFmtId="6" fontId="7" fillId="8" borderId="0" xfId="0" applyNumberFormat="1" applyFont="1" applyFill="1" applyBorder="1" applyAlignment="1">
      <alignment vertical="center"/>
    </xf>
    <xf numFmtId="6" fontId="7" fillId="8" borderId="15" xfId="0" applyNumberFormat="1" applyFont="1" applyFill="1" applyBorder="1" applyAlignment="1">
      <alignment vertical="center"/>
    </xf>
    <xf numFmtId="6" fontId="7" fillId="8" borderId="30" xfId="0" applyNumberFormat="1" applyFont="1" applyFill="1" applyBorder="1" applyAlignment="1">
      <alignment vertical="center"/>
    </xf>
    <xf numFmtId="6" fontId="6" fillId="8" borderId="0" xfId="0" applyNumberFormat="1" applyFont="1" applyFill="1" applyAlignment="1">
      <alignment vertical="center"/>
    </xf>
    <xf numFmtId="6" fontId="14" fillId="8" borderId="4" xfId="0" applyNumberFormat="1" applyFont="1" applyFill="1" applyBorder="1" applyAlignment="1">
      <alignment vertical="center"/>
    </xf>
    <xf numFmtId="6" fontId="14" fillId="8" borderId="0" xfId="0" applyNumberFormat="1" applyFont="1" applyFill="1" applyBorder="1" applyAlignment="1">
      <alignment vertical="center"/>
    </xf>
    <xf numFmtId="6" fontId="14" fillId="8" borderId="15" xfId="0" applyNumberFormat="1" applyFont="1" applyFill="1" applyBorder="1" applyAlignment="1">
      <alignment vertical="center"/>
    </xf>
    <xf numFmtId="6" fontId="14" fillId="8" borderId="30" xfId="0" applyNumberFormat="1" applyFont="1" applyFill="1" applyBorder="1" applyAlignment="1">
      <alignment vertical="center"/>
    </xf>
    <xf numFmtId="6" fontId="2" fillId="8" borderId="0" xfId="0" applyNumberFormat="1" applyFont="1" applyFill="1" applyAlignment="1">
      <alignment vertical="center"/>
    </xf>
    <xf numFmtId="6" fontId="11" fillId="8" borderId="0" xfId="0" applyNumberFormat="1" applyFont="1" applyFill="1" applyAlignment="1">
      <alignment horizontal="center" vertical="center" wrapText="1"/>
    </xf>
    <xf numFmtId="6" fontId="10" fillId="8" borderId="4" xfId="0" applyNumberFormat="1" applyFont="1" applyFill="1" applyBorder="1" applyAlignment="1">
      <alignment horizontal="center" vertical="center"/>
    </xf>
    <xf numFmtId="6" fontId="10" fillId="8" borderId="0" xfId="0" applyNumberFormat="1" applyFont="1" applyFill="1" applyBorder="1" applyAlignment="1">
      <alignment horizontal="center" vertical="center"/>
    </xf>
    <xf numFmtId="6" fontId="10" fillId="8" borderId="15" xfId="0" applyNumberFormat="1" applyFont="1" applyFill="1" applyBorder="1" applyAlignment="1">
      <alignment horizontal="center" vertical="center"/>
    </xf>
    <xf numFmtId="6" fontId="10" fillId="10" borderId="30" xfId="0" applyNumberFormat="1" applyFont="1" applyFill="1" applyBorder="1" applyAlignment="1">
      <alignment horizontal="center" vertical="center"/>
    </xf>
    <xf numFmtId="6" fontId="7" fillId="8" borderId="0" xfId="0" applyNumberFormat="1" applyFont="1" applyFill="1" applyAlignment="1">
      <alignment vertical="center"/>
    </xf>
    <xf numFmtId="6" fontId="14" fillId="8" borderId="18" xfId="0" applyNumberFormat="1" applyFont="1" applyFill="1" applyBorder="1" applyAlignment="1">
      <alignment vertical="center"/>
    </xf>
    <xf numFmtId="6" fontId="14" fillId="8" borderId="31" xfId="0" applyNumberFormat="1" applyFont="1" applyFill="1" applyBorder="1" applyAlignment="1">
      <alignment vertical="center"/>
    </xf>
    <xf numFmtId="6" fontId="17" fillId="0" borderId="0" xfId="0" applyNumberFormat="1" applyFont="1" applyAlignment="1">
      <alignment wrapText="1"/>
    </xf>
    <xf numFmtId="6" fontId="1" fillId="0" borderId="16" xfId="0" applyNumberFormat="1" applyFont="1" applyBorder="1" applyAlignment="1">
      <alignment wrapText="1"/>
    </xf>
    <xf numFmtId="6" fontId="1" fillId="5" borderId="18" xfId="0" applyNumberFormat="1" applyFont="1" applyFill="1" applyBorder="1" applyAlignment="1"/>
    <xf numFmtId="6" fontId="14" fillId="0" borderId="16" xfId="0" applyNumberFormat="1" applyFont="1" applyBorder="1" applyAlignment="1"/>
    <xf numFmtId="6" fontId="6" fillId="0" borderId="16" xfId="0" applyNumberFormat="1" applyFont="1" applyBorder="1" applyAlignment="1"/>
    <xf numFmtId="6" fontId="7" fillId="5" borderId="5" xfId="0" applyNumberFormat="1" applyFont="1" applyFill="1" applyBorder="1" applyAlignment="1">
      <alignment horizontal="center"/>
    </xf>
    <xf numFmtId="6" fontId="7" fillId="5" borderId="2" xfId="0" applyNumberFormat="1" applyFont="1" applyFill="1" applyBorder="1" applyAlignment="1">
      <alignment horizontal="center"/>
    </xf>
    <xf numFmtId="6" fontId="7" fillId="5" borderId="6" xfId="0" applyNumberFormat="1" applyFont="1" applyFill="1" applyBorder="1" applyAlignment="1">
      <alignment horizontal="center"/>
    </xf>
    <xf numFmtId="6" fontId="7" fillId="6" borderId="5" xfId="0" applyNumberFormat="1" applyFont="1" applyFill="1" applyBorder="1" applyAlignment="1">
      <alignment horizontal="center"/>
    </xf>
    <xf numFmtId="6" fontId="7" fillId="6" borderId="2" xfId="0" applyNumberFormat="1" applyFont="1" applyFill="1" applyBorder="1" applyAlignment="1">
      <alignment horizontal="center"/>
    </xf>
    <xf numFmtId="6" fontId="7" fillId="6" borderId="6" xfId="0" applyNumberFormat="1" applyFont="1" applyFill="1" applyBorder="1" applyAlignment="1">
      <alignment horizontal="center"/>
    </xf>
    <xf numFmtId="6" fontId="7" fillId="2" borderId="5" xfId="0" applyNumberFormat="1" applyFont="1" applyFill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6" fontId="7" fillId="7" borderId="2" xfId="0" applyNumberFormat="1" applyFont="1" applyFill="1" applyBorder="1" applyAlignment="1">
      <alignment horizontal="center"/>
    </xf>
    <xf numFmtId="6" fontId="7" fillId="7" borderId="6" xfId="0" applyNumberFormat="1" applyFont="1" applyFill="1" applyBorder="1" applyAlignment="1">
      <alignment horizontal="center"/>
    </xf>
    <xf numFmtId="6" fontId="7" fillId="7" borderId="5" xfId="0" applyNumberFormat="1" applyFont="1" applyFill="1" applyBorder="1" applyAlignment="1">
      <alignment horizontal="center"/>
    </xf>
    <xf numFmtId="6" fontId="7" fillId="7" borderId="28" xfId="0" applyNumberFormat="1" applyFont="1" applyFill="1" applyBorder="1" applyAlignment="1">
      <alignment horizontal="center"/>
    </xf>
    <xf numFmtId="6" fontId="7" fillId="7" borderId="32" xfId="0" applyNumberFormat="1" applyFont="1" applyFill="1" applyBorder="1" applyAlignment="1">
      <alignment horizontal="center"/>
    </xf>
    <xf numFmtId="6" fontId="3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6" fontId="15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6" fontId="7" fillId="5" borderId="31" xfId="0" applyNumberFormat="1" applyFont="1" applyFill="1" applyBorder="1" applyAlignment="1">
      <alignment horizontal="center"/>
    </xf>
    <xf numFmtId="6" fontId="7" fillId="5" borderId="28" xfId="0" applyNumberFormat="1" applyFont="1" applyFill="1" applyBorder="1" applyAlignment="1">
      <alignment horizontal="center"/>
    </xf>
    <xf numFmtId="6" fontId="7" fillId="5" borderId="32" xfId="0" applyNumberFormat="1" applyFont="1" applyFill="1" applyBorder="1" applyAlignment="1">
      <alignment horizontal="center"/>
    </xf>
    <xf numFmtId="6" fontId="7" fillId="6" borderId="31" xfId="0" applyNumberFormat="1" applyFont="1" applyFill="1" applyBorder="1" applyAlignment="1">
      <alignment horizontal="center"/>
    </xf>
    <xf numFmtId="6" fontId="7" fillId="6" borderId="28" xfId="0" applyNumberFormat="1" applyFont="1" applyFill="1" applyBorder="1" applyAlignment="1">
      <alignment horizontal="center"/>
    </xf>
    <xf numFmtId="6" fontId="7" fillId="6" borderId="32" xfId="0" applyNumberFormat="1" applyFont="1" applyFill="1" applyBorder="1" applyAlignment="1">
      <alignment horizontal="center"/>
    </xf>
    <xf numFmtId="6" fontId="7" fillId="2" borderId="31" xfId="0" applyNumberFormat="1" applyFont="1" applyFill="1" applyBorder="1" applyAlignment="1">
      <alignment horizontal="center" wrapText="1"/>
    </xf>
    <xf numFmtId="0" fontId="16" fillId="0" borderId="32" xfId="0" applyFont="1" applyBorder="1" applyAlignment="1">
      <alignment horizontal="center" wrapText="1"/>
    </xf>
    <xf numFmtId="6" fontId="7" fillId="9" borderId="31" xfId="0" applyNumberFormat="1" applyFont="1" applyFill="1" applyBorder="1" applyAlignment="1">
      <alignment horizontal="center"/>
    </xf>
    <xf numFmtId="6" fontId="7" fillId="9" borderId="28" xfId="0" applyNumberFormat="1" applyFont="1" applyFill="1" applyBorder="1" applyAlignment="1">
      <alignment horizontal="center"/>
    </xf>
    <xf numFmtId="6" fontId="7" fillId="9" borderId="3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11%20ApprovedRevenue%20Spread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Changes%20from%20FY%202010%20to%20F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Y11BaseBudget%20rough%20combin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v Summary"/>
      <sheetName val="Rev Acct Detail"/>
      <sheetName val="charts"/>
      <sheetName val="All funds by Account"/>
      <sheetName val="Elec"/>
      <sheetName val="NewSalesTax"/>
      <sheetName val="PropTaxEst"/>
      <sheetName val="2009AppealSumm"/>
      <sheetName val="OldSalesTax"/>
      <sheetName val="ValueHistory.BdgtandActualRevs"/>
      <sheetName val="Sheet1"/>
    </sheetNames>
    <sheetDataSet>
      <sheetData sheetId="0">
        <row r="50">
          <cell r="C50">
            <v>19600100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6380000</v>
          </cell>
        </row>
        <row r="51">
          <cell r="C51">
            <v>18200000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C52">
            <v>11510000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500000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C53">
            <v>1036625</v>
          </cell>
          <cell r="D53">
            <v>0</v>
          </cell>
          <cell r="E53">
            <v>0</v>
          </cell>
          <cell r="F53">
            <v>0</v>
          </cell>
          <cell r="G53">
            <v>3000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750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C54">
            <v>85000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C55">
            <v>578550</v>
          </cell>
          <cell r="D55">
            <v>0</v>
          </cell>
          <cell r="E55">
            <v>1675000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9508000</v>
          </cell>
          <cell r="L55">
            <v>0</v>
          </cell>
          <cell r="M55">
            <v>3320000</v>
          </cell>
          <cell r="N55">
            <v>3966243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U55">
            <v>100000</v>
          </cell>
          <cell r="V55">
            <v>0</v>
          </cell>
          <cell r="W55">
            <v>0</v>
          </cell>
        </row>
        <row r="56">
          <cell r="C56">
            <v>1740738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863393</v>
          </cell>
          <cell r="Q56">
            <v>446350</v>
          </cell>
          <cell r="R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C57">
            <v>2715000</v>
          </cell>
          <cell r="D57">
            <v>30000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C58">
            <v>400100</v>
          </cell>
          <cell r="D58">
            <v>0</v>
          </cell>
          <cell r="E58">
            <v>0</v>
          </cell>
          <cell r="F58">
            <v>500</v>
          </cell>
          <cell r="G58">
            <v>500</v>
          </cell>
          <cell r="H58">
            <v>0</v>
          </cell>
          <cell r="I58">
            <v>0</v>
          </cell>
          <cell r="J58">
            <v>2500</v>
          </cell>
          <cell r="K58">
            <v>30000</v>
          </cell>
          <cell r="L58">
            <v>0</v>
          </cell>
          <cell r="M58">
            <v>25000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25000</v>
          </cell>
        </row>
        <row r="59">
          <cell r="C59">
            <v>50300</v>
          </cell>
          <cell r="D59">
            <v>0</v>
          </cell>
          <cell r="E59">
            <v>0</v>
          </cell>
          <cell r="F59">
            <v>100</v>
          </cell>
          <cell r="G59">
            <v>0</v>
          </cell>
          <cell r="H59">
            <v>0</v>
          </cell>
          <cell r="I59">
            <v>76200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1061854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U60">
            <v>0</v>
          </cell>
          <cell r="W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630000</v>
          </cell>
          <cell r="P61">
            <v>0</v>
          </cell>
          <cell r="Q61">
            <v>0</v>
          </cell>
          <cell r="R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6072407</v>
          </cell>
          <cell r="P62">
            <v>0</v>
          </cell>
          <cell r="Q62">
            <v>0</v>
          </cell>
          <cell r="R62">
            <v>0</v>
          </cell>
          <cell r="U62">
            <v>0</v>
          </cell>
          <cell r="V62">
            <v>0</v>
          </cell>
          <cell r="W6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1">
          <cell r="C41">
            <v>7900437</v>
          </cell>
          <cell r="D41">
            <v>3418727</v>
          </cell>
          <cell r="E41">
            <v>1947367</v>
          </cell>
          <cell r="F41">
            <v>2441111</v>
          </cell>
          <cell r="G41">
            <v>6156417</v>
          </cell>
          <cell r="H41">
            <v>16321270</v>
          </cell>
          <cell r="I41">
            <v>10158761</v>
          </cell>
          <cell r="J41">
            <v>6079262</v>
          </cell>
        </row>
        <row r="50">
          <cell r="L50">
            <v>8669119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ll funds"/>
      <sheetName val="Funds"/>
      <sheetName val="Dept"/>
      <sheetName val="CC"/>
      <sheetName val="Line Item"/>
      <sheetName val="Sheet1"/>
      <sheetName val="changes by motio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48">
          <cell r="AW2548">
            <v>3975</v>
          </cell>
        </row>
        <row r="2549">
          <cell r="AW2549">
            <v>50</v>
          </cell>
        </row>
        <row r="2550">
          <cell r="AW2550">
            <v>0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 enableFormatConditionsCalculation="0">
    <tabColor indexed="43"/>
    <pageSetUpPr fitToPage="1"/>
  </sheetPr>
  <dimension ref="A1:X58"/>
  <sheetViews>
    <sheetView tabSelected="1" view="pageBreakPreview" zoomScale="63" zoomScaleNormal="100" zoomScaleSheetLayoutView="75" workbookViewId="0">
      <pane xSplit="1" ySplit="10" topLeftCell="J32" activePane="bottomRight" state="frozen"/>
      <selection pane="topRight" activeCell="B1" sqref="B1"/>
      <selection pane="bottomLeft" activeCell="A9" sqref="A9"/>
      <selection pane="bottomRight" activeCell="B41" sqref="B41"/>
    </sheetView>
  </sheetViews>
  <sheetFormatPr defaultRowHeight="12.75"/>
  <cols>
    <col min="1" max="1" width="49.5703125" style="5" customWidth="1"/>
    <col min="2" max="2" width="20.28515625" style="15" customWidth="1"/>
    <col min="3" max="3" width="16.140625" style="15" customWidth="1"/>
    <col min="4" max="4" width="17.140625" style="15" customWidth="1"/>
    <col min="5" max="8" width="15.28515625" style="15" customWidth="1"/>
    <col min="9" max="9" width="15.5703125" style="15" hidden="1" customWidth="1"/>
    <col min="10" max="10" width="15.28515625" style="15" customWidth="1"/>
    <col min="11" max="11" width="18.7109375" style="15" hidden="1" customWidth="1"/>
    <col min="12" max="14" width="18.7109375" style="15" customWidth="1"/>
    <col min="15" max="15" width="17.7109375" style="15" customWidth="1"/>
    <col min="16" max="16" width="17.140625" style="15" customWidth="1"/>
    <col min="17" max="17" width="17" style="15" customWidth="1"/>
    <col min="18" max="18" width="19.140625" style="15" bestFit="1" customWidth="1"/>
    <col min="19" max="19" width="17.28515625" style="15" customWidth="1"/>
    <col min="20" max="20" width="17.85546875" style="15" customWidth="1"/>
    <col min="21" max="21" width="32.42578125" style="15" customWidth="1"/>
    <col min="22" max="22" width="15.140625" style="15" bestFit="1" customWidth="1"/>
    <col min="23" max="16384" width="9.140625" style="15"/>
  </cols>
  <sheetData>
    <row r="1" spans="1:21" s="2" customFormat="1" ht="31.5" customHeight="1">
      <c r="A1" s="184"/>
      <c r="B1" s="185"/>
      <c r="C1" s="185"/>
      <c r="D1" s="132"/>
      <c r="E1" s="182" t="s">
        <v>65</v>
      </c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21" s="2" customFormat="1" ht="7.5" customHeight="1">
      <c r="A2" s="3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s="2" customFormat="1" ht="6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8"/>
      <c r="T3" s="7"/>
      <c r="U3" s="7"/>
    </row>
    <row r="4" spans="1:21" s="2" customFormat="1" ht="1.5" customHeight="1">
      <c r="A4" s="9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0"/>
      <c r="S4" s="10"/>
      <c r="T4" s="7"/>
    </row>
    <row r="5" spans="1:21" hidden="1">
      <c r="A5" s="11"/>
      <c r="B5" s="12"/>
      <c r="C5" s="12"/>
      <c r="D5" s="12"/>
      <c r="E5" s="12"/>
      <c r="F5" s="12"/>
      <c r="G5" s="12"/>
      <c r="H5" s="12"/>
      <c r="I5" s="12"/>
      <c r="J5" s="13"/>
      <c r="K5" s="13"/>
      <c r="L5" s="13"/>
      <c r="M5" s="13"/>
      <c r="N5" s="13"/>
      <c r="O5" s="13"/>
      <c r="P5" s="13"/>
      <c r="Q5" s="13"/>
      <c r="R5" s="14"/>
      <c r="S5" s="14"/>
      <c r="T5" s="12"/>
    </row>
    <row r="6" spans="1:21" s="18" customFormat="1" ht="51.75" customHeight="1">
      <c r="A6" s="164"/>
      <c r="B6" s="194" t="s">
        <v>0</v>
      </c>
      <c r="C6" s="195"/>
      <c r="D6" s="195"/>
      <c r="E6" s="195"/>
      <c r="F6" s="195"/>
      <c r="G6" s="195"/>
      <c r="H6" s="195"/>
      <c r="I6" s="195"/>
      <c r="J6" s="196"/>
      <c r="K6" s="189" t="s">
        <v>47</v>
      </c>
      <c r="L6" s="190"/>
      <c r="M6" s="190"/>
      <c r="N6" s="191"/>
      <c r="O6" s="180" t="s">
        <v>44</v>
      </c>
      <c r="P6" s="180"/>
      <c r="Q6" s="181"/>
      <c r="R6" s="192" t="s">
        <v>1</v>
      </c>
      <c r="S6" s="193"/>
      <c r="T6" s="16" t="s">
        <v>2</v>
      </c>
      <c r="U6" s="17" t="s">
        <v>45</v>
      </c>
    </row>
    <row r="7" spans="1:21" s="161" customFormat="1" ht="26.25" customHeight="1">
      <c r="A7" s="133" t="s">
        <v>58</v>
      </c>
      <c r="B7" s="157">
        <v>34466000</v>
      </c>
      <c r="C7" s="158">
        <v>963000</v>
      </c>
      <c r="D7" s="158">
        <v>1587000</v>
      </c>
      <c r="E7" s="158">
        <v>496000</v>
      </c>
      <c r="F7" s="158">
        <v>292000</v>
      </c>
      <c r="G7" s="158">
        <v>136000</v>
      </c>
      <c r="H7" s="158">
        <v>135000</v>
      </c>
      <c r="I7" s="158">
        <v>0</v>
      </c>
      <c r="J7" s="159">
        <v>956000</v>
      </c>
      <c r="K7" s="157">
        <v>0</v>
      </c>
      <c r="L7" s="158">
        <v>9170000</v>
      </c>
      <c r="M7" s="158">
        <v>3566000</v>
      </c>
      <c r="N7" s="159">
        <v>711000</v>
      </c>
      <c r="O7" s="158">
        <v>3719000</v>
      </c>
      <c r="P7" s="158">
        <v>820000</v>
      </c>
      <c r="Q7" s="159">
        <v>1108000</v>
      </c>
      <c r="R7" s="158">
        <v>6265000</v>
      </c>
      <c r="S7" s="159">
        <v>12444000</v>
      </c>
      <c r="T7" s="160">
        <v>7845000</v>
      </c>
      <c r="U7" s="138">
        <f>SUM(B7:T7)</f>
        <v>84679000</v>
      </c>
    </row>
    <row r="8" spans="1:21" s="161" customFormat="1" ht="20.25">
      <c r="A8" s="133" t="s">
        <v>59</v>
      </c>
      <c r="B8" s="157">
        <v>-7202618.8100000005</v>
      </c>
      <c r="C8" s="158">
        <v>-266529</v>
      </c>
      <c r="D8" s="158">
        <v>0</v>
      </c>
      <c r="E8" s="158">
        <v>-62044</v>
      </c>
      <c r="F8" s="158">
        <v>-250</v>
      </c>
      <c r="G8" s="158">
        <v>-23500</v>
      </c>
      <c r="H8" s="158">
        <v>0</v>
      </c>
      <c r="I8" s="158">
        <v>0</v>
      </c>
      <c r="J8" s="159">
        <v>0</v>
      </c>
      <c r="K8" s="157"/>
      <c r="L8" s="158">
        <v>-921957.12</v>
      </c>
      <c r="M8" s="158">
        <v>-1603277.06</v>
      </c>
      <c r="N8" s="159">
        <v>-300000</v>
      </c>
      <c r="O8" s="158">
        <v>-1700000</v>
      </c>
      <c r="P8" s="158">
        <v>700000</v>
      </c>
      <c r="Q8" s="159">
        <v>1000000</v>
      </c>
      <c r="R8" s="158">
        <v>-3765823</v>
      </c>
      <c r="S8" s="159">
        <v>-10868257.640000001</v>
      </c>
      <c r="T8" s="160">
        <v>0</v>
      </c>
      <c r="U8" s="138">
        <f>SUM(B8:T8)</f>
        <v>-25014256.630000003</v>
      </c>
    </row>
    <row r="9" spans="1:21" s="161" customFormat="1" ht="33" customHeight="1">
      <c r="A9" s="133" t="s">
        <v>60</v>
      </c>
      <c r="B9" s="157">
        <f>SUM(B7:B8)</f>
        <v>27263381.189999998</v>
      </c>
      <c r="C9" s="158">
        <f t="shared" ref="C9:T9" si="0">SUM(C7:C8)</f>
        <v>696471</v>
      </c>
      <c r="D9" s="158">
        <f t="shared" si="0"/>
        <v>1587000</v>
      </c>
      <c r="E9" s="158">
        <f t="shared" si="0"/>
        <v>433956</v>
      </c>
      <c r="F9" s="158">
        <f t="shared" si="0"/>
        <v>291750</v>
      </c>
      <c r="G9" s="158">
        <f t="shared" si="0"/>
        <v>112500</v>
      </c>
      <c r="H9" s="158">
        <f t="shared" si="0"/>
        <v>135000</v>
      </c>
      <c r="I9" s="158">
        <f>SUM(I7:I8)</f>
        <v>0</v>
      </c>
      <c r="J9" s="159">
        <f>SUM(J7:J8)</f>
        <v>956000</v>
      </c>
      <c r="K9" s="157">
        <f t="shared" si="0"/>
        <v>0</v>
      </c>
      <c r="L9" s="158">
        <f t="shared" si="0"/>
        <v>8248042.8799999999</v>
      </c>
      <c r="M9" s="158">
        <f t="shared" si="0"/>
        <v>1962722.94</v>
      </c>
      <c r="N9" s="159">
        <f t="shared" si="0"/>
        <v>411000</v>
      </c>
      <c r="O9" s="158">
        <f t="shared" si="0"/>
        <v>2019000</v>
      </c>
      <c r="P9" s="158">
        <f t="shared" si="0"/>
        <v>1520000</v>
      </c>
      <c r="Q9" s="159">
        <f t="shared" si="0"/>
        <v>2108000</v>
      </c>
      <c r="R9" s="158">
        <f t="shared" si="0"/>
        <v>2499177</v>
      </c>
      <c r="S9" s="159">
        <f t="shared" si="0"/>
        <v>1575742.3599999994</v>
      </c>
      <c r="T9" s="160">
        <f t="shared" si="0"/>
        <v>7845000</v>
      </c>
      <c r="U9" s="138">
        <f>SUM(B9:T9)</f>
        <v>59664743.369999997</v>
      </c>
    </row>
    <row r="10" spans="1:21" s="32" customFormat="1" ht="66.75" customHeight="1">
      <c r="A10" s="19" t="s">
        <v>52</v>
      </c>
      <c r="B10" s="20" t="s">
        <v>3</v>
      </c>
      <c r="C10" s="21" t="s">
        <v>4</v>
      </c>
      <c r="D10" s="21" t="s">
        <v>5</v>
      </c>
      <c r="E10" s="21" t="s">
        <v>6</v>
      </c>
      <c r="F10" s="21" t="s">
        <v>7</v>
      </c>
      <c r="G10" s="21" t="s">
        <v>8</v>
      </c>
      <c r="H10" s="21" t="s">
        <v>9</v>
      </c>
      <c r="I10" s="21" t="s">
        <v>55</v>
      </c>
      <c r="J10" s="22" t="s">
        <v>10</v>
      </c>
      <c r="K10" s="23" t="s">
        <v>57</v>
      </c>
      <c r="L10" s="24" t="s">
        <v>11</v>
      </c>
      <c r="M10" s="24" t="s">
        <v>12</v>
      </c>
      <c r="N10" s="25" t="s">
        <v>13</v>
      </c>
      <c r="O10" s="26" t="s">
        <v>14</v>
      </c>
      <c r="P10" s="26" t="s">
        <v>15</v>
      </c>
      <c r="Q10" s="27" t="s">
        <v>16</v>
      </c>
      <c r="R10" s="28" t="s">
        <v>17</v>
      </c>
      <c r="S10" s="29" t="s">
        <v>18</v>
      </c>
      <c r="T10" s="30" t="s">
        <v>2</v>
      </c>
      <c r="U10" s="31" t="s">
        <v>19</v>
      </c>
    </row>
    <row r="11" spans="1:21" ht="24" customHeight="1">
      <c r="A11" s="33" t="s">
        <v>20</v>
      </c>
      <c r="B11" s="127">
        <f>'[1]Rev Summary'!C50</f>
        <v>19600100</v>
      </c>
      <c r="C11" s="34">
        <f>'[1]Rev Summary'!D50</f>
        <v>0</v>
      </c>
      <c r="D11" s="34">
        <f>'[1]Rev Summary'!E50</f>
        <v>0</v>
      </c>
      <c r="E11" s="34">
        <f>'[1]Rev Summary'!F50</f>
        <v>0</v>
      </c>
      <c r="F11" s="34">
        <f>'[1]Rev Summary'!G50</f>
        <v>0</v>
      </c>
      <c r="G11" s="34">
        <f>'[1]Rev Summary'!H50</f>
        <v>0</v>
      </c>
      <c r="H11" s="34">
        <f>'[1]Rev Summary'!I50</f>
        <v>0</v>
      </c>
      <c r="I11" s="34">
        <f>'[1]Rev Summary'!R50</f>
        <v>0</v>
      </c>
      <c r="J11" s="35">
        <f>'[1]Rev Summary'!J50</f>
        <v>0</v>
      </c>
      <c r="K11" s="36">
        <f>'[1]Rev Summary'!L50</f>
        <v>0</v>
      </c>
      <c r="L11" s="37">
        <f>'[1]Rev Summary'!K50</f>
        <v>0</v>
      </c>
      <c r="M11" s="37">
        <f>'[1]Rev Summary'!M50</f>
        <v>0</v>
      </c>
      <c r="N11" s="38">
        <f>'[1]Rev Summary'!N50</f>
        <v>0</v>
      </c>
      <c r="O11" s="39">
        <f>'[1]Rev Summary'!O50</f>
        <v>0</v>
      </c>
      <c r="P11" s="39">
        <f>'[1]Rev Summary'!P50</f>
        <v>0</v>
      </c>
      <c r="Q11" s="40">
        <f>'[1]Rev Summary'!Q50</f>
        <v>0</v>
      </c>
      <c r="R11" s="1">
        <f>'[1]Rev Summary'!U50</f>
        <v>0</v>
      </c>
      <c r="S11" s="41">
        <f>'[1]Rev Summary'!V50</f>
        <v>0</v>
      </c>
      <c r="T11" s="42">
        <f>'[1]Rev Summary'!W50</f>
        <v>6380000</v>
      </c>
      <c r="U11" s="131">
        <f t="shared" ref="U11:U25" si="1">SUM(B11:T11)</f>
        <v>25980100</v>
      </c>
    </row>
    <row r="12" spans="1:21" ht="24" customHeight="1">
      <c r="A12" s="43" t="s">
        <v>41</v>
      </c>
      <c r="B12" s="128">
        <f>'[1]Rev Summary'!C51</f>
        <v>18200000</v>
      </c>
      <c r="C12" s="45">
        <f>'[1]Rev Summary'!D51</f>
        <v>0</v>
      </c>
      <c r="D12" s="45">
        <f>'[1]Rev Summary'!E51</f>
        <v>0</v>
      </c>
      <c r="E12" s="45">
        <f>'[1]Rev Summary'!F51</f>
        <v>0</v>
      </c>
      <c r="F12" s="45">
        <f>'[1]Rev Summary'!G51</f>
        <v>0</v>
      </c>
      <c r="G12" s="45">
        <f>'[1]Rev Summary'!H51</f>
        <v>0</v>
      </c>
      <c r="H12" s="45">
        <f>'[1]Rev Summary'!I51</f>
        <v>0</v>
      </c>
      <c r="I12" s="45">
        <f>'[1]Rev Summary'!R51</f>
        <v>0</v>
      </c>
      <c r="J12" s="46">
        <f>'[1]Rev Summary'!J51</f>
        <v>0</v>
      </c>
      <c r="K12" s="47">
        <f>'[1]Rev Summary'!L51</f>
        <v>0</v>
      </c>
      <c r="L12" s="48">
        <f>'[1]Rev Summary'!K51</f>
        <v>0</v>
      </c>
      <c r="M12" s="48">
        <f>'[1]Rev Summary'!M51</f>
        <v>0</v>
      </c>
      <c r="N12" s="49">
        <f>'[1]Rev Summary'!N51</f>
        <v>0</v>
      </c>
      <c r="O12" s="50">
        <f>'[1]Rev Summary'!O51</f>
        <v>0</v>
      </c>
      <c r="P12" s="50">
        <f>'[1]Rev Summary'!P51</f>
        <v>0</v>
      </c>
      <c r="Q12" s="51">
        <f>'[1]Rev Summary'!Q51</f>
        <v>0</v>
      </c>
      <c r="R12" s="52">
        <f>'[1]Rev Summary'!U51</f>
        <v>0</v>
      </c>
      <c r="S12" s="53">
        <f>'[1]Rev Summary'!V51</f>
        <v>0</v>
      </c>
      <c r="T12" s="54">
        <f>'[1]Rev Summary'!W51</f>
        <v>0</v>
      </c>
      <c r="U12" s="55">
        <f t="shared" si="1"/>
        <v>18200000</v>
      </c>
    </row>
    <row r="13" spans="1:21" ht="24" customHeight="1">
      <c r="A13" s="43" t="s">
        <v>42</v>
      </c>
      <c r="B13" s="128">
        <f>'[1]Rev Summary'!C52</f>
        <v>11510000</v>
      </c>
      <c r="C13" s="45">
        <f>'[1]Rev Summary'!D52</f>
        <v>0</v>
      </c>
      <c r="D13" s="45">
        <f>'[1]Rev Summary'!E52</f>
        <v>0</v>
      </c>
      <c r="E13" s="45">
        <f>'[1]Rev Summary'!F52</f>
        <v>0</v>
      </c>
      <c r="F13" s="45">
        <f>'[1]Rev Summary'!G52</f>
        <v>0</v>
      </c>
      <c r="G13" s="45">
        <f>'[1]Rev Summary'!H52</f>
        <v>0</v>
      </c>
      <c r="H13" s="45">
        <f>'[1]Rev Summary'!I52</f>
        <v>0</v>
      </c>
      <c r="I13" s="45">
        <f>'[1]Rev Summary'!R52</f>
        <v>0</v>
      </c>
      <c r="J13" s="46">
        <f>'[1]Rev Summary'!J52</f>
        <v>500000</v>
      </c>
      <c r="K13" s="47">
        <f>'[1]Rev Summary'!L52</f>
        <v>0</v>
      </c>
      <c r="L13" s="48">
        <f>'[1]Rev Summary'!K52</f>
        <v>0</v>
      </c>
      <c r="M13" s="48">
        <f>'[1]Rev Summary'!M52</f>
        <v>0</v>
      </c>
      <c r="N13" s="49">
        <f>'[1]Rev Summary'!N52</f>
        <v>0</v>
      </c>
      <c r="O13" s="50">
        <f>'[1]Rev Summary'!O52</f>
        <v>0</v>
      </c>
      <c r="P13" s="50">
        <f>'[1]Rev Summary'!P52</f>
        <v>0</v>
      </c>
      <c r="Q13" s="51">
        <f>'[1]Rev Summary'!Q52</f>
        <v>0</v>
      </c>
      <c r="R13" s="52">
        <f>'[1]Rev Summary'!U52</f>
        <v>0</v>
      </c>
      <c r="S13" s="53">
        <f>'[1]Rev Summary'!V52</f>
        <v>0</v>
      </c>
      <c r="T13" s="54">
        <f>'[1]Rev Summary'!W52</f>
        <v>0</v>
      </c>
      <c r="U13" s="55">
        <f t="shared" si="1"/>
        <v>12010000</v>
      </c>
    </row>
    <row r="14" spans="1:21" ht="24" customHeight="1">
      <c r="A14" s="43" t="s">
        <v>21</v>
      </c>
      <c r="B14" s="128">
        <f>'[1]Rev Summary'!C53</f>
        <v>1036625</v>
      </c>
      <c r="C14" s="45">
        <f>'[1]Rev Summary'!D53</f>
        <v>0</v>
      </c>
      <c r="D14" s="45">
        <f>'[1]Rev Summary'!E53</f>
        <v>0</v>
      </c>
      <c r="E14" s="45">
        <f>'[1]Rev Summary'!F53</f>
        <v>0</v>
      </c>
      <c r="F14" s="45">
        <f>'[1]Rev Summary'!G53</f>
        <v>3000</v>
      </c>
      <c r="G14" s="45">
        <f>'[1]Rev Summary'!H53</f>
        <v>0</v>
      </c>
      <c r="H14" s="45">
        <f>'[1]Rev Summary'!I53</f>
        <v>0</v>
      </c>
      <c r="I14" s="45">
        <f>'[1]Rev Summary'!R53</f>
        <v>0</v>
      </c>
      <c r="J14" s="46">
        <f>'[1]Rev Summary'!J53</f>
        <v>0</v>
      </c>
      <c r="K14" s="47">
        <f>'[1]Rev Summary'!L53</f>
        <v>0</v>
      </c>
      <c r="L14" s="48">
        <f>'[1]Rev Summary'!K53</f>
        <v>0</v>
      </c>
      <c r="M14" s="48">
        <f>'[1]Rev Summary'!M53</f>
        <v>750</v>
      </c>
      <c r="N14" s="49">
        <f>'[1]Rev Summary'!N53</f>
        <v>0</v>
      </c>
      <c r="O14" s="50">
        <f>'[1]Rev Summary'!O53</f>
        <v>0</v>
      </c>
      <c r="P14" s="50">
        <f>'[1]Rev Summary'!P53</f>
        <v>0</v>
      </c>
      <c r="Q14" s="51">
        <f>'[1]Rev Summary'!Q53</f>
        <v>0</v>
      </c>
      <c r="R14" s="52">
        <f>'[1]Rev Summary'!U53</f>
        <v>0</v>
      </c>
      <c r="S14" s="53">
        <f>'[1]Rev Summary'!V53</f>
        <v>0</v>
      </c>
      <c r="T14" s="54">
        <f>'[1]Rev Summary'!W53</f>
        <v>0</v>
      </c>
      <c r="U14" s="55">
        <f t="shared" si="1"/>
        <v>1040375</v>
      </c>
    </row>
    <row r="15" spans="1:21" ht="24" customHeight="1">
      <c r="A15" s="43" t="s">
        <v>22</v>
      </c>
      <c r="B15" s="128">
        <f>'[1]Rev Summary'!C54</f>
        <v>85000</v>
      </c>
      <c r="C15" s="45">
        <f>'[1]Rev Summary'!D54</f>
        <v>0</v>
      </c>
      <c r="D15" s="45">
        <f>'[1]Rev Summary'!E54</f>
        <v>0</v>
      </c>
      <c r="E15" s="45">
        <f>'[1]Rev Summary'!F54</f>
        <v>0</v>
      </c>
      <c r="F15" s="45">
        <f>'[1]Rev Summary'!G54</f>
        <v>0</v>
      </c>
      <c r="G15" s="45">
        <f>'[1]Rev Summary'!H54</f>
        <v>0</v>
      </c>
      <c r="H15" s="45">
        <f>'[1]Rev Summary'!I54</f>
        <v>0</v>
      </c>
      <c r="I15" s="45">
        <f>'[1]Rev Summary'!R54</f>
        <v>0</v>
      </c>
      <c r="J15" s="46">
        <f>'[1]Rev Summary'!J54</f>
        <v>0</v>
      </c>
      <c r="K15" s="47">
        <f>'[1]Rev Summary'!L54</f>
        <v>0</v>
      </c>
      <c r="L15" s="48">
        <f>'[1]Rev Summary'!K54</f>
        <v>0</v>
      </c>
      <c r="M15" s="48">
        <f>'[1]Rev Summary'!M54</f>
        <v>0</v>
      </c>
      <c r="N15" s="49">
        <f>'[1]Rev Summary'!N54</f>
        <v>0</v>
      </c>
      <c r="O15" s="50">
        <f>'[1]Rev Summary'!O54</f>
        <v>0</v>
      </c>
      <c r="P15" s="50">
        <f>'[1]Rev Summary'!P54</f>
        <v>0</v>
      </c>
      <c r="Q15" s="51">
        <f>'[1]Rev Summary'!Q54</f>
        <v>0</v>
      </c>
      <c r="R15" s="52">
        <f>'[1]Rev Summary'!U54</f>
        <v>0</v>
      </c>
      <c r="S15" s="53">
        <f>'[1]Rev Summary'!V54</f>
        <v>0</v>
      </c>
      <c r="T15" s="54">
        <f>'[1]Rev Summary'!W54</f>
        <v>0</v>
      </c>
      <c r="U15" s="55">
        <f t="shared" si="1"/>
        <v>85000</v>
      </c>
    </row>
    <row r="16" spans="1:21" ht="24" customHeight="1">
      <c r="A16" s="43" t="s">
        <v>48</v>
      </c>
      <c r="B16" s="128">
        <f>'[1]Rev Summary'!C55</f>
        <v>578550</v>
      </c>
      <c r="C16" s="45">
        <f>'[1]Rev Summary'!D55</f>
        <v>0</v>
      </c>
      <c r="D16" s="45">
        <f>'[1]Rev Summary'!E55</f>
        <v>1675000</v>
      </c>
      <c r="E16" s="45">
        <f>'[1]Rev Summary'!F55</f>
        <v>0</v>
      </c>
      <c r="F16" s="45">
        <f>'[1]Rev Summary'!G55</f>
        <v>0</v>
      </c>
      <c r="G16" s="45">
        <f>'[1]Rev Summary'!H55</f>
        <v>0</v>
      </c>
      <c r="H16" s="45">
        <f>'[1]Rev Summary'!I55</f>
        <v>0</v>
      </c>
      <c r="I16" s="45">
        <f>'[1]Rev Summary'!R55</f>
        <v>0</v>
      </c>
      <c r="J16" s="46">
        <f>'[1]Rev Summary'!J55</f>
        <v>0</v>
      </c>
      <c r="K16" s="47">
        <f>'[1]Rev Summary'!L55</f>
        <v>0</v>
      </c>
      <c r="L16" s="48">
        <f>'[1]Rev Summary'!K55</f>
        <v>9508000</v>
      </c>
      <c r="M16" s="48">
        <f>'[1]Rev Summary'!M55</f>
        <v>3320000</v>
      </c>
      <c r="N16" s="49">
        <f>'[1]Rev Summary'!N55</f>
        <v>3966243</v>
      </c>
      <c r="O16" s="50">
        <f>'[1]Rev Summary'!O55</f>
        <v>0</v>
      </c>
      <c r="P16" s="50">
        <f>'[1]Rev Summary'!P55</f>
        <v>0</v>
      </c>
      <c r="Q16" s="51">
        <f>'[1]Rev Summary'!Q55</f>
        <v>0</v>
      </c>
      <c r="R16" s="52">
        <f>'[1]Rev Summary'!U55</f>
        <v>100000</v>
      </c>
      <c r="S16" s="53">
        <f>'[1]Rev Summary'!V55</f>
        <v>0</v>
      </c>
      <c r="T16" s="54">
        <f>'[1]Rev Summary'!W55</f>
        <v>0</v>
      </c>
      <c r="U16" s="55">
        <f t="shared" si="1"/>
        <v>19147793</v>
      </c>
    </row>
    <row r="17" spans="1:24" ht="24" customHeight="1">
      <c r="A17" s="43" t="s">
        <v>49</v>
      </c>
      <c r="B17" s="128">
        <f>'[1]Rev Summary'!C56</f>
        <v>1740738</v>
      </c>
      <c r="C17" s="45">
        <f>'[1]Rev Summary'!D56</f>
        <v>0</v>
      </c>
      <c r="D17" s="45">
        <f>'[1]Rev Summary'!E56</f>
        <v>0</v>
      </c>
      <c r="E17" s="45">
        <f>'[1]Rev Summary'!F56</f>
        <v>0</v>
      </c>
      <c r="F17" s="45">
        <f>'[1]Rev Summary'!G56</f>
        <v>0</v>
      </c>
      <c r="G17" s="45">
        <f>'[1]Rev Summary'!H56</f>
        <v>0</v>
      </c>
      <c r="H17" s="45">
        <f>'[1]Rev Summary'!I56</f>
        <v>0</v>
      </c>
      <c r="I17" s="45">
        <f>'[1]Rev Summary'!R56</f>
        <v>0</v>
      </c>
      <c r="J17" s="46">
        <f>'[1]Rev Summary'!J56</f>
        <v>0</v>
      </c>
      <c r="K17" s="47">
        <f>'[1]Rev Summary'!L56</f>
        <v>0</v>
      </c>
      <c r="L17" s="48">
        <f>'[1]Rev Summary'!K56</f>
        <v>0</v>
      </c>
      <c r="M17" s="48">
        <f>'[1]Rev Summary'!M56</f>
        <v>0</v>
      </c>
      <c r="N17" s="49">
        <f>'[1]Rev Summary'!N56</f>
        <v>0</v>
      </c>
      <c r="O17" s="50">
        <f>'[1]Rev Summary'!O56</f>
        <v>0</v>
      </c>
      <c r="P17" s="50">
        <f>'[1]Rev Summary'!P56</f>
        <v>863393</v>
      </c>
      <c r="Q17" s="51">
        <f>'[1]Rev Summary'!Q56</f>
        <v>446350</v>
      </c>
      <c r="R17" s="52">
        <f>'[1]Rev Summary'!U56</f>
        <v>0</v>
      </c>
      <c r="S17" s="53">
        <f>'[1]Rev Summary'!V56</f>
        <v>0</v>
      </c>
      <c r="T17" s="54">
        <f>'[1]Rev Summary'!W56</f>
        <v>0</v>
      </c>
      <c r="U17" s="55">
        <f>SUM(B17:T17)</f>
        <v>3050481</v>
      </c>
    </row>
    <row r="18" spans="1:24" ht="24" customHeight="1">
      <c r="A18" s="43" t="s">
        <v>23</v>
      </c>
      <c r="B18" s="128">
        <f>'[1]Rev Summary'!C57</f>
        <v>2715000</v>
      </c>
      <c r="C18" s="45">
        <f>'[1]Rev Summary'!D57</f>
        <v>30000</v>
      </c>
      <c r="D18" s="45">
        <f>'[1]Rev Summary'!E57</f>
        <v>0</v>
      </c>
      <c r="E18" s="45">
        <f>'[1]Rev Summary'!F57</f>
        <v>0</v>
      </c>
      <c r="F18" s="45">
        <f>'[1]Rev Summary'!G57</f>
        <v>0</v>
      </c>
      <c r="G18" s="45">
        <f>'[1]Rev Summary'!H57</f>
        <v>0</v>
      </c>
      <c r="H18" s="45">
        <f>'[1]Rev Summary'!I57</f>
        <v>0</v>
      </c>
      <c r="I18" s="45">
        <f>'[1]Rev Summary'!R57</f>
        <v>0</v>
      </c>
      <c r="J18" s="46">
        <f>'[1]Rev Summary'!J57</f>
        <v>0</v>
      </c>
      <c r="K18" s="47">
        <f>'[1]Rev Summary'!L57</f>
        <v>0</v>
      </c>
      <c r="L18" s="48">
        <f>'[1]Rev Summary'!K57</f>
        <v>0</v>
      </c>
      <c r="M18" s="48">
        <f>'[1]Rev Summary'!M57</f>
        <v>0</v>
      </c>
      <c r="N18" s="56">
        <f>'[1]Rev Summary'!N57</f>
        <v>0</v>
      </c>
      <c r="O18" s="57">
        <f>'[1]Rev Summary'!O57</f>
        <v>0</v>
      </c>
      <c r="P18" s="57">
        <f>'[1]Rev Summary'!P57</f>
        <v>0</v>
      </c>
      <c r="Q18" s="58">
        <f>'[1]Rev Summary'!Q57</f>
        <v>0</v>
      </c>
      <c r="R18" s="52">
        <f>'[1]Rev Summary'!U57</f>
        <v>0</v>
      </c>
      <c r="S18" s="53">
        <f>'[1]Rev Summary'!V57</f>
        <v>0</v>
      </c>
      <c r="T18" s="54">
        <f>'[1]Rev Summary'!W57</f>
        <v>0</v>
      </c>
      <c r="U18" s="130">
        <f t="shared" si="1"/>
        <v>2745000</v>
      </c>
    </row>
    <row r="19" spans="1:24" ht="24" customHeight="1">
      <c r="A19" s="43" t="s">
        <v>24</v>
      </c>
      <c r="B19" s="128">
        <f>'[1]Rev Summary'!C58</f>
        <v>400100</v>
      </c>
      <c r="C19" s="45">
        <f>'[1]Rev Summary'!D58</f>
        <v>0</v>
      </c>
      <c r="D19" s="45">
        <f>'[1]Rev Summary'!E58</f>
        <v>0</v>
      </c>
      <c r="E19" s="45">
        <f>'[1]Rev Summary'!F58</f>
        <v>500</v>
      </c>
      <c r="F19" s="45">
        <f>'[1]Rev Summary'!G58</f>
        <v>500</v>
      </c>
      <c r="G19" s="45">
        <f>'[1]Rev Summary'!H58</f>
        <v>0</v>
      </c>
      <c r="H19" s="45">
        <f>'[1]Rev Summary'!I58</f>
        <v>0</v>
      </c>
      <c r="I19" s="45">
        <f>'[1]Rev Summary'!R58</f>
        <v>0</v>
      </c>
      <c r="J19" s="46">
        <f>'[1]Rev Summary'!J58</f>
        <v>2500</v>
      </c>
      <c r="K19" s="47">
        <f>'[1]Rev Summary'!L58</f>
        <v>0</v>
      </c>
      <c r="L19" s="48">
        <f>'[1]Rev Summary'!K58</f>
        <v>30000</v>
      </c>
      <c r="M19" s="48">
        <f>'[1]Rev Summary'!M58</f>
        <v>25000</v>
      </c>
      <c r="N19" s="49">
        <f>'[1]Rev Summary'!N58</f>
        <v>0</v>
      </c>
      <c r="O19" s="50">
        <f>'[1]Rev Summary'!O58</f>
        <v>0</v>
      </c>
      <c r="P19" s="50">
        <f>'[1]Rev Summary'!P58</f>
        <v>0</v>
      </c>
      <c r="Q19" s="51">
        <f>'[1]Rev Summary'!Q58</f>
        <v>0</v>
      </c>
      <c r="R19" s="52">
        <f>'[1]Rev Summary'!U58</f>
        <v>0</v>
      </c>
      <c r="S19" s="53">
        <f>'[1]Rev Summary'!V58</f>
        <v>0</v>
      </c>
      <c r="T19" s="54">
        <f>'[1]Rev Summary'!W58</f>
        <v>25000</v>
      </c>
      <c r="U19" s="55">
        <f t="shared" si="1"/>
        <v>483600</v>
      </c>
    </row>
    <row r="20" spans="1:24" ht="24" customHeight="1">
      <c r="A20" s="43" t="s">
        <v>25</v>
      </c>
      <c r="B20" s="44">
        <f>'[1]Rev Summary'!C59</f>
        <v>50300</v>
      </c>
      <c r="C20" s="59">
        <f>'[1]Rev Summary'!D59</f>
        <v>0</v>
      </c>
      <c r="D20" s="59">
        <f>'[1]Rev Summary'!E59</f>
        <v>0</v>
      </c>
      <c r="E20" s="59">
        <f>'[1]Rev Summary'!F59</f>
        <v>100</v>
      </c>
      <c r="F20" s="59">
        <f>'[1]Rev Summary'!G59</f>
        <v>0</v>
      </c>
      <c r="G20" s="59">
        <f>'[1]Rev Summary'!H59</f>
        <v>0</v>
      </c>
      <c r="H20" s="59">
        <f>'[1]Rev Summary'!I59</f>
        <v>76200</v>
      </c>
      <c r="I20" s="59">
        <f>'[1]Rev Summary'!R59</f>
        <v>0</v>
      </c>
      <c r="J20" s="60">
        <f>'[1]Rev Summary'!J59</f>
        <v>0</v>
      </c>
      <c r="K20" s="61">
        <f>'[1]Rev Summary'!L59</f>
        <v>0</v>
      </c>
      <c r="L20" s="62">
        <f>'[1]Rev Summary'!K59</f>
        <v>0</v>
      </c>
      <c r="M20" s="62">
        <f>'[1]Rev Summary'!M59</f>
        <v>0</v>
      </c>
      <c r="N20" s="63">
        <f>'[1]Rev Summary'!N59</f>
        <v>0</v>
      </c>
      <c r="O20" s="64">
        <f>'[1]Rev Summary'!O59</f>
        <v>0</v>
      </c>
      <c r="P20" s="64">
        <f>'[1]Rev Summary'!P59</f>
        <v>0</v>
      </c>
      <c r="Q20" s="65">
        <f>'[1]Rev Summary'!Q59</f>
        <v>0</v>
      </c>
      <c r="R20" s="66">
        <f>'[1]Rev Summary'!U59</f>
        <v>0</v>
      </c>
      <c r="S20" s="67">
        <f>'[1]Rev Summary'!V59</f>
        <v>0</v>
      </c>
      <c r="T20" s="68">
        <f>'[1]Rev Summary'!W59</f>
        <v>0</v>
      </c>
      <c r="U20" s="55">
        <f t="shared" si="1"/>
        <v>126600</v>
      </c>
      <c r="V20" s="69"/>
      <c r="W20" s="69"/>
      <c r="X20" s="69"/>
    </row>
    <row r="21" spans="1:24" ht="24" customHeight="1">
      <c r="A21" s="43" t="s">
        <v>26</v>
      </c>
      <c r="B21" s="44">
        <f>'[1]Rev Summary'!C60</f>
        <v>0</v>
      </c>
      <c r="C21" s="45">
        <f>'[1]Rev Summary'!D60</f>
        <v>0</v>
      </c>
      <c r="D21" s="45">
        <f>'[1]Rev Summary'!E60</f>
        <v>0</v>
      </c>
      <c r="E21" s="45">
        <f>'[1]Rev Summary'!F60</f>
        <v>0</v>
      </c>
      <c r="F21" s="45">
        <f>'[1]Rev Summary'!G60</f>
        <v>0</v>
      </c>
      <c r="G21" s="45">
        <f>'[1]Rev Summary'!H60</f>
        <v>0</v>
      </c>
      <c r="H21" s="45">
        <f>'[1]Rev Summary'!I60</f>
        <v>0</v>
      </c>
      <c r="I21" s="45">
        <f>'[1]Rev Summary'!R60</f>
        <v>0</v>
      </c>
      <c r="J21" s="46">
        <f>'[1]Rev Summary'!J60</f>
        <v>0</v>
      </c>
      <c r="K21" s="47">
        <f>'[1]Rev Summary'!L60</f>
        <v>0</v>
      </c>
      <c r="L21" s="48">
        <f>'[1]Rev Summary'!K60</f>
        <v>0</v>
      </c>
      <c r="M21" s="48">
        <f>'[1]Rev Summary'!M60</f>
        <v>0</v>
      </c>
      <c r="N21" s="49">
        <f>'[1]Rev Summary'!N60</f>
        <v>1061854</v>
      </c>
      <c r="O21" s="50">
        <f>'[1]Rev Summary'!O60</f>
        <v>0</v>
      </c>
      <c r="P21" s="50">
        <f>'[1]Rev Summary'!P60</f>
        <v>0</v>
      </c>
      <c r="Q21" s="51">
        <f>'[1]Rev Summary'!Q60</f>
        <v>0</v>
      </c>
      <c r="R21" s="52">
        <f>'[1]Rev Summary'!U60</f>
        <v>0</v>
      </c>
      <c r="S21" s="53">
        <f>8669119+343220</f>
        <v>9012339</v>
      </c>
      <c r="T21" s="54">
        <f>'[1]Rev Summary'!W60</f>
        <v>0</v>
      </c>
      <c r="U21" s="130">
        <f t="shared" si="1"/>
        <v>10074193</v>
      </c>
      <c r="V21" s="69"/>
      <c r="W21" s="69"/>
      <c r="X21" s="69"/>
    </row>
    <row r="22" spans="1:24" ht="24" customHeight="1">
      <c r="A22" s="70" t="s">
        <v>27</v>
      </c>
      <c r="B22" s="71">
        <f>'[1]Rev Summary'!C61</f>
        <v>0</v>
      </c>
      <c r="C22" s="72">
        <f>'[1]Rev Summary'!D61</f>
        <v>0</v>
      </c>
      <c r="D22" s="72">
        <f>'[1]Rev Summary'!E61</f>
        <v>0</v>
      </c>
      <c r="E22" s="72">
        <f>'[1]Rev Summary'!F61</f>
        <v>0</v>
      </c>
      <c r="F22" s="72">
        <f>'[1]Rev Summary'!G61</f>
        <v>0</v>
      </c>
      <c r="G22" s="72">
        <f>'[1]Rev Summary'!H61</f>
        <v>0</v>
      </c>
      <c r="H22" s="72">
        <f>'[1]Rev Summary'!I61</f>
        <v>0</v>
      </c>
      <c r="I22" s="72">
        <f>'[1]Rev Summary'!R61</f>
        <v>0</v>
      </c>
      <c r="J22" s="73">
        <f>'[1]Rev Summary'!J61</f>
        <v>0</v>
      </c>
      <c r="K22" s="74">
        <f>'[1]Rev Summary'!L61</f>
        <v>0</v>
      </c>
      <c r="L22" s="75">
        <f>'[1]Rev Summary'!K61</f>
        <v>0</v>
      </c>
      <c r="M22" s="75">
        <f>'[1]Rev Summary'!M61</f>
        <v>0</v>
      </c>
      <c r="N22" s="76">
        <f>'[1]Rev Summary'!N61</f>
        <v>0</v>
      </c>
      <c r="O22" s="77">
        <f>'[1]Rev Summary'!O61</f>
        <v>630000</v>
      </c>
      <c r="P22" s="77">
        <f>'[1]Rev Summary'!P61</f>
        <v>0</v>
      </c>
      <c r="Q22" s="78">
        <f>'[1]Rev Summary'!Q61</f>
        <v>0</v>
      </c>
      <c r="R22" s="79">
        <f>'[1]Rev Summary'!U61</f>
        <v>0</v>
      </c>
      <c r="S22" s="80">
        <f>'[1]Rev Summary'!V61</f>
        <v>0</v>
      </c>
      <c r="T22" s="81">
        <f>'[1]Rev Summary'!W61</f>
        <v>0</v>
      </c>
      <c r="U22" s="82">
        <f t="shared" si="1"/>
        <v>630000</v>
      </c>
      <c r="V22" s="69"/>
      <c r="W22" s="69"/>
      <c r="X22" s="69"/>
    </row>
    <row r="23" spans="1:24" ht="24" customHeight="1">
      <c r="A23" s="70" t="s">
        <v>28</v>
      </c>
      <c r="B23" s="71">
        <f>'[1]Rev Summary'!C62</f>
        <v>0</v>
      </c>
      <c r="C23" s="72">
        <f>'[1]Rev Summary'!D62</f>
        <v>0</v>
      </c>
      <c r="D23" s="72">
        <f>'[1]Rev Summary'!E62</f>
        <v>0</v>
      </c>
      <c r="E23" s="72">
        <f>'[1]Rev Summary'!F62</f>
        <v>0</v>
      </c>
      <c r="F23" s="72">
        <f>'[1]Rev Summary'!G62</f>
        <v>0</v>
      </c>
      <c r="G23" s="72">
        <f>'[1]Rev Summary'!H62</f>
        <v>0</v>
      </c>
      <c r="H23" s="72">
        <f>'[1]Rev Summary'!I62</f>
        <v>0</v>
      </c>
      <c r="I23" s="72">
        <f>'[1]Rev Summary'!R62</f>
        <v>0</v>
      </c>
      <c r="J23" s="73">
        <f>'[1]Rev Summary'!J62</f>
        <v>0</v>
      </c>
      <c r="K23" s="74">
        <f>'[1]Rev Summary'!L62</f>
        <v>0</v>
      </c>
      <c r="L23" s="75">
        <f>'[1]Rev Summary'!K62</f>
        <v>0</v>
      </c>
      <c r="M23" s="75">
        <f>'[1]Rev Summary'!M62</f>
        <v>0</v>
      </c>
      <c r="N23" s="76">
        <f>'[1]Rev Summary'!N62</f>
        <v>0</v>
      </c>
      <c r="O23" s="77">
        <f>'[1]Rev Summary'!O62</f>
        <v>6072407</v>
      </c>
      <c r="P23" s="77">
        <f>'[1]Rev Summary'!P62</f>
        <v>0</v>
      </c>
      <c r="Q23" s="78">
        <f>'[1]Rev Summary'!Q62</f>
        <v>0</v>
      </c>
      <c r="R23" s="79">
        <f>'[1]Rev Summary'!U62</f>
        <v>0</v>
      </c>
      <c r="S23" s="80">
        <f>'[1]Rev Summary'!V62</f>
        <v>0</v>
      </c>
      <c r="T23" s="81">
        <f>'[1]Rev Summary'!W62</f>
        <v>0</v>
      </c>
      <c r="U23" s="82">
        <f t="shared" si="1"/>
        <v>6072407</v>
      </c>
      <c r="V23" s="69"/>
      <c r="W23" s="69"/>
      <c r="X23" s="69"/>
    </row>
    <row r="24" spans="1:24" s="150" customFormat="1" ht="26.25" customHeight="1">
      <c r="A24" s="156" t="s">
        <v>19</v>
      </c>
      <c r="B24" s="162">
        <f>SUM(B11:B23)</f>
        <v>55916413</v>
      </c>
      <c r="C24" s="152">
        <f t="shared" ref="C24:U24" si="2">SUM(C11:C23)</f>
        <v>30000</v>
      </c>
      <c r="D24" s="152">
        <f t="shared" si="2"/>
        <v>1675000</v>
      </c>
      <c r="E24" s="152">
        <f t="shared" si="2"/>
        <v>600</v>
      </c>
      <c r="F24" s="152">
        <f t="shared" si="2"/>
        <v>3500</v>
      </c>
      <c r="G24" s="152">
        <f t="shared" si="2"/>
        <v>0</v>
      </c>
      <c r="H24" s="152">
        <f t="shared" si="2"/>
        <v>76200</v>
      </c>
      <c r="I24" s="152">
        <f t="shared" si="2"/>
        <v>0</v>
      </c>
      <c r="J24" s="153">
        <f t="shared" si="2"/>
        <v>502500</v>
      </c>
      <c r="K24" s="151">
        <f t="shared" si="2"/>
        <v>0</v>
      </c>
      <c r="L24" s="152">
        <f t="shared" si="2"/>
        <v>9538000</v>
      </c>
      <c r="M24" s="152">
        <f t="shared" si="2"/>
        <v>3345750</v>
      </c>
      <c r="N24" s="153">
        <f t="shared" si="2"/>
        <v>5028097</v>
      </c>
      <c r="O24" s="152">
        <f t="shared" si="2"/>
        <v>6702407</v>
      </c>
      <c r="P24" s="152">
        <f t="shared" si="2"/>
        <v>863393</v>
      </c>
      <c r="Q24" s="153">
        <f t="shared" si="2"/>
        <v>446350</v>
      </c>
      <c r="R24" s="152">
        <f t="shared" si="2"/>
        <v>100000</v>
      </c>
      <c r="S24" s="153">
        <f t="shared" si="2"/>
        <v>9012339</v>
      </c>
      <c r="T24" s="154">
        <f t="shared" si="2"/>
        <v>6405000</v>
      </c>
      <c r="U24" s="155">
        <f t="shared" si="2"/>
        <v>99645549</v>
      </c>
    </row>
    <row r="25" spans="1:24" s="13" customFormat="1" ht="24" customHeight="1">
      <c r="A25" s="84" t="s">
        <v>54</v>
      </c>
      <c r="B25" s="129">
        <v>7176058</v>
      </c>
      <c r="C25" s="85">
        <f>476724-154+48000</f>
        <v>524570</v>
      </c>
      <c r="D25" s="85"/>
      <c r="E25" s="85"/>
      <c r="F25" s="85"/>
      <c r="G25" s="85">
        <v>23500</v>
      </c>
      <c r="H25" s="85"/>
      <c r="I25" s="85"/>
      <c r="J25" s="86"/>
      <c r="K25" s="87"/>
      <c r="L25" s="88">
        <f>82172+1059</f>
        <v>83231</v>
      </c>
      <c r="M25" s="88">
        <v>113629</v>
      </c>
      <c r="N25" s="89"/>
      <c r="O25" s="90">
        <f>90626+50000</f>
        <v>140626</v>
      </c>
      <c r="P25" s="90"/>
      <c r="Q25" s="91"/>
      <c r="R25" s="92"/>
      <c r="S25" s="93"/>
      <c r="T25" s="94">
        <v>2100</v>
      </c>
      <c r="U25" s="95">
        <f t="shared" si="1"/>
        <v>8063714</v>
      </c>
    </row>
    <row r="26" spans="1:24" s="150" customFormat="1" ht="24.75" customHeight="1">
      <c r="A26" s="156" t="s">
        <v>56</v>
      </c>
      <c r="B26" s="163">
        <f>SUM(B24:B25)</f>
        <v>63092471</v>
      </c>
      <c r="C26" s="152">
        <f t="shared" ref="C26:U26" si="3">SUM(C24:C25)</f>
        <v>554570</v>
      </c>
      <c r="D26" s="152">
        <f t="shared" si="3"/>
        <v>1675000</v>
      </c>
      <c r="E26" s="152">
        <f t="shared" si="3"/>
        <v>600</v>
      </c>
      <c r="F26" s="152">
        <f t="shared" si="3"/>
        <v>3500</v>
      </c>
      <c r="G26" s="152">
        <f t="shared" si="3"/>
        <v>23500</v>
      </c>
      <c r="H26" s="152">
        <f t="shared" si="3"/>
        <v>76200</v>
      </c>
      <c r="I26" s="152">
        <f t="shared" si="3"/>
        <v>0</v>
      </c>
      <c r="J26" s="153">
        <f t="shared" si="3"/>
        <v>502500</v>
      </c>
      <c r="K26" s="151">
        <f t="shared" si="3"/>
        <v>0</v>
      </c>
      <c r="L26" s="152">
        <f t="shared" si="3"/>
        <v>9621231</v>
      </c>
      <c r="M26" s="152">
        <f t="shared" si="3"/>
        <v>3459379</v>
      </c>
      <c r="N26" s="153">
        <f t="shared" si="3"/>
        <v>5028097</v>
      </c>
      <c r="O26" s="152">
        <f t="shared" si="3"/>
        <v>6843033</v>
      </c>
      <c r="P26" s="152">
        <f t="shared" si="3"/>
        <v>863393</v>
      </c>
      <c r="Q26" s="153">
        <f t="shared" si="3"/>
        <v>446350</v>
      </c>
      <c r="R26" s="152">
        <f t="shared" si="3"/>
        <v>100000</v>
      </c>
      <c r="S26" s="153">
        <f t="shared" si="3"/>
        <v>9012339</v>
      </c>
      <c r="T26" s="154">
        <f t="shared" si="3"/>
        <v>6407100</v>
      </c>
      <c r="U26" s="155">
        <f t="shared" si="3"/>
        <v>107709263</v>
      </c>
    </row>
    <row r="27" spans="1:24" s="18" customFormat="1" ht="30">
      <c r="A27" s="96"/>
      <c r="B27" s="169" t="s">
        <v>0</v>
      </c>
      <c r="C27" s="170"/>
      <c r="D27" s="170"/>
      <c r="E27" s="170"/>
      <c r="F27" s="170"/>
      <c r="G27" s="170"/>
      <c r="H27" s="170"/>
      <c r="I27" s="170"/>
      <c r="J27" s="171"/>
      <c r="K27" s="172" t="str">
        <f>+K6</f>
        <v>Enterprise Funds</v>
      </c>
      <c r="L27" s="173"/>
      <c r="M27" s="173"/>
      <c r="N27" s="174"/>
      <c r="O27" s="179" t="s">
        <v>44</v>
      </c>
      <c r="P27" s="177"/>
      <c r="Q27" s="178"/>
      <c r="R27" s="175" t="s">
        <v>1</v>
      </c>
      <c r="S27" s="176"/>
      <c r="T27" s="97" t="s">
        <v>2</v>
      </c>
    </row>
    <row r="28" spans="1:24" s="69" customFormat="1" ht="44.25" customHeight="1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100"/>
      <c r="L28" s="100"/>
      <c r="M28" s="100"/>
      <c r="N28" s="100"/>
      <c r="O28" s="101"/>
      <c r="P28" s="101"/>
      <c r="Q28" s="101"/>
      <c r="R28" s="102"/>
      <c r="S28" s="102"/>
      <c r="T28" s="103"/>
    </row>
    <row r="29" spans="1:24" s="18" customFormat="1" ht="30">
      <c r="A29" s="96"/>
      <c r="B29" s="186" t="s">
        <v>0</v>
      </c>
      <c r="C29" s="187"/>
      <c r="D29" s="187"/>
      <c r="E29" s="187"/>
      <c r="F29" s="187"/>
      <c r="G29" s="187"/>
      <c r="H29" s="187"/>
      <c r="I29" s="187"/>
      <c r="J29" s="188"/>
      <c r="K29" s="189" t="s">
        <v>47</v>
      </c>
      <c r="L29" s="190"/>
      <c r="M29" s="190"/>
      <c r="N29" s="191"/>
      <c r="O29" s="180" t="s">
        <v>44</v>
      </c>
      <c r="P29" s="180"/>
      <c r="Q29" s="181"/>
      <c r="R29" s="192" t="s">
        <v>1</v>
      </c>
      <c r="S29" s="193"/>
      <c r="T29" s="16" t="s">
        <v>2</v>
      </c>
      <c r="U29" s="104"/>
    </row>
    <row r="30" spans="1:24" s="32" customFormat="1" ht="64.5" customHeight="1">
      <c r="A30" s="19" t="s">
        <v>53</v>
      </c>
      <c r="B30" s="20" t="s">
        <v>3</v>
      </c>
      <c r="C30" s="21" t="s">
        <v>4</v>
      </c>
      <c r="D30" s="21" t="s">
        <v>29</v>
      </c>
      <c r="E30" s="21" t="s">
        <v>6</v>
      </c>
      <c r="F30" s="21" t="s">
        <v>7</v>
      </c>
      <c r="G30" s="21" t="s">
        <v>8</v>
      </c>
      <c r="H30" s="21" t="s">
        <v>9</v>
      </c>
      <c r="I30" s="21" t="s">
        <v>55</v>
      </c>
      <c r="J30" s="22" t="s">
        <v>10</v>
      </c>
      <c r="K30" s="23" t="s">
        <v>57</v>
      </c>
      <c r="L30" s="24" t="s">
        <v>11</v>
      </c>
      <c r="M30" s="24" t="s">
        <v>12</v>
      </c>
      <c r="N30" s="25" t="s">
        <v>13</v>
      </c>
      <c r="O30" s="26" t="s">
        <v>14</v>
      </c>
      <c r="P30" s="26" t="s">
        <v>15</v>
      </c>
      <c r="Q30" s="27" t="s">
        <v>16</v>
      </c>
      <c r="R30" s="28" t="s">
        <v>17</v>
      </c>
      <c r="S30" s="28" t="s">
        <v>18</v>
      </c>
      <c r="T30" s="30" t="s">
        <v>2</v>
      </c>
      <c r="U30" s="31" t="s">
        <v>30</v>
      </c>
    </row>
    <row r="31" spans="1:24" ht="24" customHeight="1">
      <c r="A31" s="33" t="s">
        <v>31</v>
      </c>
      <c r="B31" s="127">
        <f>[2]Sheet1!$C$41</f>
        <v>7900437</v>
      </c>
      <c r="C31" s="34"/>
      <c r="D31" s="34"/>
      <c r="E31" s="34"/>
      <c r="F31" s="34"/>
      <c r="G31" s="34"/>
      <c r="H31" s="34"/>
      <c r="I31" s="34"/>
      <c r="J31" s="35">
        <v>441187</v>
      </c>
      <c r="K31" s="36"/>
      <c r="L31" s="37"/>
      <c r="M31" s="37"/>
      <c r="N31" s="38"/>
      <c r="O31" s="39"/>
      <c r="P31" s="39"/>
      <c r="Q31" s="40"/>
      <c r="R31" s="1"/>
      <c r="S31" s="1">
        <v>4215972</v>
      </c>
      <c r="T31" s="42"/>
      <c r="U31" s="131">
        <f t="shared" ref="U31:U42" si="4">SUM(B31:T31)</f>
        <v>12557596</v>
      </c>
      <c r="V31" s="15">
        <f t="shared" ref="V31:V39" si="5">SUM(U31-S31)</f>
        <v>8341624</v>
      </c>
    </row>
    <row r="32" spans="1:24" ht="24" customHeight="1">
      <c r="A32" s="43" t="s">
        <v>32</v>
      </c>
      <c r="B32" s="44">
        <f>[2]Sheet1!$D$41</f>
        <v>3418727</v>
      </c>
      <c r="C32" s="45"/>
      <c r="D32" s="45"/>
      <c r="E32" s="45"/>
      <c r="F32" s="45"/>
      <c r="G32" s="45"/>
      <c r="H32" s="45"/>
      <c r="I32" s="45"/>
      <c r="J32" s="46"/>
      <c r="K32" s="47"/>
      <c r="L32" s="48"/>
      <c r="M32" s="48"/>
      <c r="N32" s="49"/>
      <c r="O32" s="50"/>
      <c r="P32" s="50"/>
      <c r="Q32" s="51"/>
      <c r="R32" s="52"/>
      <c r="S32" s="52">
        <v>25000</v>
      </c>
      <c r="T32" s="54"/>
      <c r="U32" s="130">
        <f t="shared" si="4"/>
        <v>3443727</v>
      </c>
      <c r="V32" s="15">
        <f t="shared" si="5"/>
        <v>3418727</v>
      </c>
    </row>
    <row r="33" spans="1:22" ht="24" customHeight="1">
      <c r="A33" s="43" t="s">
        <v>33</v>
      </c>
      <c r="B33" s="44">
        <f>[2]Sheet1!$E$41</f>
        <v>1947367</v>
      </c>
      <c r="C33" s="45"/>
      <c r="D33" s="45"/>
      <c r="E33" s="45"/>
      <c r="F33" s="45">
        <v>100</v>
      </c>
      <c r="G33" s="45"/>
      <c r="H33" s="45"/>
      <c r="I33" s="45"/>
      <c r="J33" s="46"/>
      <c r="K33" s="47"/>
      <c r="L33" s="48">
        <v>9621231</v>
      </c>
      <c r="M33" s="48">
        <v>3459379</v>
      </c>
      <c r="N33" s="49"/>
      <c r="O33" s="50"/>
      <c r="P33" s="50"/>
      <c r="Q33" s="51"/>
      <c r="R33" s="52"/>
      <c r="S33" s="52">
        <v>500000</v>
      </c>
      <c r="T33" s="54"/>
      <c r="U33" s="130">
        <f t="shared" si="4"/>
        <v>15528077</v>
      </c>
      <c r="V33" s="15">
        <f t="shared" si="5"/>
        <v>15028077</v>
      </c>
    </row>
    <row r="34" spans="1:22" ht="24" customHeight="1">
      <c r="A34" s="43" t="s">
        <v>34</v>
      </c>
      <c r="B34" s="44">
        <f>[2]Sheet1!$F$41</f>
        <v>2441111</v>
      </c>
      <c r="C34" s="45"/>
      <c r="D34" s="45"/>
      <c r="E34" s="45"/>
      <c r="F34" s="45"/>
      <c r="G34" s="45"/>
      <c r="H34" s="45"/>
      <c r="I34" s="45"/>
      <c r="J34" s="46"/>
      <c r="K34" s="47"/>
      <c r="L34" s="48"/>
      <c r="M34" s="48"/>
      <c r="N34" s="49"/>
      <c r="O34" s="50"/>
      <c r="P34" s="50"/>
      <c r="Q34" s="51"/>
      <c r="R34" s="52"/>
      <c r="S34" s="52"/>
      <c r="T34" s="54">
        <v>6407100</v>
      </c>
      <c r="U34" s="55">
        <f t="shared" si="4"/>
        <v>8848211</v>
      </c>
      <c r="V34" s="15">
        <f t="shared" si="5"/>
        <v>8848211</v>
      </c>
    </row>
    <row r="35" spans="1:22" ht="24" customHeight="1">
      <c r="A35" s="43" t="s">
        <v>35</v>
      </c>
      <c r="B35" s="128">
        <f>[2]Sheet1!$G$41</f>
        <v>6156417</v>
      </c>
      <c r="C35" s="45"/>
      <c r="D35" s="45"/>
      <c r="E35" s="45"/>
      <c r="F35" s="45"/>
      <c r="G35" s="45"/>
      <c r="H35" s="45"/>
      <c r="I35" s="45"/>
      <c r="J35" s="46"/>
      <c r="K35" s="47"/>
      <c r="L35" s="48"/>
      <c r="M35" s="48"/>
      <c r="N35" s="49"/>
      <c r="O35" s="50"/>
      <c r="P35" s="50"/>
      <c r="Q35" s="51"/>
      <c r="R35" s="52"/>
      <c r="S35" s="52">
        <v>60000</v>
      </c>
      <c r="T35" s="54"/>
      <c r="U35" s="130">
        <f t="shared" si="4"/>
        <v>6216417</v>
      </c>
      <c r="V35" s="15">
        <f t="shared" si="5"/>
        <v>6156417</v>
      </c>
    </row>
    <row r="36" spans="1:22" ht="24" customHeight="1">
      <c r="A36" s="43" t="s">
        <v>36</v>
      </c>
      <c r="B36" s="44">
        <f>[2]Sheet1!$H$41</f>
        <v>16321270</v>
      </c>
      <c r="C36" s="45">
        <v>211350</v>
      </c>
      <c r="D36" s="45">
        <v>1586541</v>
      </c>
      <c r="E36" s="45"/>
      <c r="F36" s="45"/>
      <c r="G36" s="105"/>
      <c r="H36" s="105"/>
      <c r="I36" s="105"/>
      <c r="J36" s="46"/>
      <c r="K36" s="106"/>
      <c r="L36" s="107"/>
      <c r="M36" s="107"/>
      <c r="N36" s="108"/>
      <c r="O36" s="109"/>
      <c r="P36" s="109"/>
      <c r="Q36" s="110"/>
      <c r="R36" s="52"/>
      <c r="S36" s="52">
        <f>170000+343220</f>
        <v>513220</v>
      </c>
      <c r="T36" s="54"/>
      <c r="U36" s="55">
        <f t="shared" si="4"/>
        <v>18632381</v>
      </c>
      <c r="V36" s="15">
        <f t="shared" si="5"/>
        <v>18119161</v>
      </c>
    </row>
    <row r="37" spans="1:22" ht="24" customHeight="1">
      <c r="A37" s="43" t="s">
        <v>37</v>
      </c>
      <c r="B37" s="44">
        <f>[2]Sheet1!$I$41</f>
        <v>10158761</v>
      </c>
      <c r="C37" s="105"/>
      <c r="D37" s="45"/>
      <c r="E37" s="45"/>
      <c r="F37" s="45"/>
      <c r="G37" s="45">
        <v>23500</v>
      </c>
      <c r="H37" s="45">
        <v>62500</v>
      </c>
      <c r="I37" s="45"/>
      <c r="J37" s="46"/>
      <c r="K37" s="47"/>
      <c r="L37" s="48"/>
      <c r="M37" s="48"/>
      <c r="N37" s="49">
        <v>4933348</v>
      </c>
      <c r="O37" s="50"/>
      <c r="P37" s="50"/>
      <c r="Q37" s="51"/>
      <c r="R37" s="52"/>
      <c r="S37" s="52">
        <v>291000</v>
      </c>
      <c r="T37" s="54"/>
      <c r="U37" s="130">
        <f t="shared" si="4"/>
        <v>15469109</v>
      </c>
      <c r="V37" s="15">
        <f t="shared" si="5"/>
        <v>15178109</v>
      </c>
    </row>
    <row r="38" spans="1:22" s="168" customFormat="1" ht="24" customHeight="1">
      <c r="A38" s="165" t="s">
        <v>38</v>
      </c>
      <c r="B38" s="166">
        <f>[2]Sheet1!$J$41</f>
        <v>6079262</v>
      </c>
      <c r="C38" s="59"/>
      <c r="D38" s="59"/>
      <c r="E38" s="59"/>
      <c r="F38" s="59"/>
      <c r="G38" s="59"/>
      <c r="H38" s="59"/>
      <c r="I38" s="59"/>
      <c r="J38" s="60"/>
      <c r="K38" s="61"/>
      <c r="L38" s="62"/>
      <c r="M38" s="62"/>
      <c r="N38" s="63"/>
      <c r="O38" s="64"/>
      <c r="P38" s="64"/>
      <c r="Q38" s="65"/>
      <c r="R38" s="66"/>
      <c r="S38" s="66">
        <v>3232147</v>
      </c>
      <c r="T38" s="68"/>
      <c r="U38" s="167">
        <f t="shared" si="4"/>
        <v>9311409</v>
      </c>
      <c r="V38" s="168">
        <f t="shared" si="5"/>
        <v>6079262</v>
      </c>
    </row>
    <row r="39" spans="1:22" s="168" customFormat="1" ht="24" customHeight="1">
      <c r="A39" s="165" t="s">
        <v>46</v>
      </c>
      <c r="B39" s="166"/>
      <c r="C39" s="59"/>
      <c r="D39" s="59"/>
      <c r="E39" s="59"/>
      <c r="F39" s="59"/>
      <c r="G39" s="59"/>
      <c r="H39" s="59"/>
      <c r="I39" s="59"/>
      <c r="J39" s="60"/>
      <c r="K39" s="61"/>
      <c r="L39" s="62"/>
      <c r="M39" s="62"/>
      <c r="N39" s="63"/>
      <c r="O39" s="64"/>
      <c r="P39" s="64"/>
      <c r="Q39" s="65"/>
      <c r="R39" s="66"/>
      <c r="S39" s="66">
        <v>175000</v>
      </c>
      <c r="T39" s="68"/>
      <c r="U39" s="167">
        <f t="shared" si="4"/>
        <v>175000</v>
      </c>
      <c r="V39" s="168">
        <f t="shared" si="5"/>
        <v>0</v>
      </c>
    </row>
    <row r="40" spans="1:22" s="112" customFormat="1" ht="24" customHeight="1">
      <c r="A40" s="111" t="s">
        <v>43</v>
      </c>
      <c r="B40" s="128">
        <f>[2]Sheet1!$L$50</f>
        <v>8669119</v>
      </c>
      <c r="C40" s="45">
        <f>295220+48000</f>
        <v>343220</v>
      </c>
      <c r="D40" s="45"/>
      <c r="E40" s="45"/>
      <c r="F40" s="45"/>
      <c r="G40" s="45"/>
      <c r="H40" s="45"/>
      <c r="I40" s="45"/>
      <c r="J40" s="46"/>
      <c r="K40" s="47"/>
      <c r="L40" s="48"/>
      <c r="M40" s="48"/>
      <c r="N40" s="49"/>
      <c r="O40" s="50"/>
      <c r="P40" s="50"/>
      <c r="Q40" s="51"/>
      <c r="R40" s="52"/>
      <c r="S40" s="52"/>
      <c r="T40" s="54"/>
      <c r="U40" s="130">
        <f t="shared" si="4"/>
        <v>9012339</v>
      </c>
    </row>
    <row r="41" spans="1:22" s="112" customFormat="1" ht="24" customHeight="1">
      <c r="A41" s="111" t="s">
        <v>44</v>
      </c>
      <c r="B41" s="44"/>
      <c r="C41" s="45"/>
      <c r="D41" s="45"/>
      <c r="E41" s="45"/>
      <c r="F41" s="45"/>
      <c r="G41" s="45"/>
      <c r="H41" s="45"/>
      <c r="I41" s="45"/>
      <c r="J41" s="46"/>
      <c r="K41" s="47"/>
      <c r="L41" s="48"/>
      <c r="M41" s="48"/>
      <c r="N41" s="49"/>
      <c r="O41" s="50">
        <f>6194233-9750+630000-75562+104112</f>
        <v>6843033</v>
      </c>
      <c r="P41" s="50">
        <v>863393</v>
      </c>
      <c r="Q41" s="51">
        <v>446350</v>
      </c>
      <c r="R41" s="52"/>
      <c r="S41" s="52"/>
      <c r="T41" s="54"/>
      <c r="U41" s="55">
        <f t="shared" si="4"/>
        <v>8152776</v>
      </c>
    </row>
    <row r="42" spans="1:22" s="115" customFormat="1" ht="24" customHeight="1">
      <c r="A42" s="113" t="s">
        <v>50</v>
      </c>
      <c r="B42" s="114"/>
      <c r="C42" s="85"/>
      <c r="D42" s="85"/>
      <c r="E42" s="85"/>
      <c r="F42" s="85"/>
      <c r="G42" s="85"/>
      <c r="H42" s="85"/>
      <c r="I42" s="85"/>
      <c r="J42" s="86"/>
      <c r="K42" s="87"/>
      <c r="L42" s="88"/>
      <c r="M42" s="88"/>
      <c r="N42" s="89"/>
      <c r="O42" s="90"/>
      <c r="P42" s="90"/>
      <c r="Q42" s="91"/>
      <c r="R42" s="92"/>
      <c r="S42" s="92"/>
      <c r="T42" s="94"/>
      <c r="U42" s="95">
        <f t="shared" si="4"/>
        <v>0</v>
      </c>
    </row>
    <row r="43" spans="1:22" s="150" customFormat="1" ht="30.75" customHeight="1">
      <c r="A43" s="156" t="s">
        <v>51</v>
      </c>
      <c r="B43" s="151">
        <f>SUM(B31:B42)</f>
        <v>63092471</v>
      </c>
      <c r="C43" s="152">
        <f t="shared" ref="C43:T43" si="6">SUM(C31:C42)</f>
        <v>554570</v>
      </c>
      <c r="D43" s="152">
        <f t="shared" si="6"/>
        <v>1586541</v>
      </c>
      <c r="E43" s="152">
        <f t="shared" si="6"/>
        <v>0</v>
      </c>
      <c r="F43" s="152">
        <f t="shared" si="6"/>
        <v>100</v>
      </c>
      <c r="G43" s="152">
        <f t="shared" si="6"/>
        <v>23500</v>
      </c>
      <c r="H43" s="152">
        <f t="shared" si="6"/>
        <v>62500</v>
      </c>
      <c r="I43" s="152">
        <f t="shared" si="6"/>
        <v>0</v>
      </c>
      <c r="J43" s="153">
        <f t="shared" si="6"/>
        <v>441187</v>
      </c>
      <c r="K43" s="151">
        <f t="shared" si="6"/>
        <v>0</v>
      </c>
      <c r="L43" s="152">
        <f t="shared" si="6"/>
        <v>9621231</v>
      </c>
      <c r="M43" s="152">
        <f t="shared" si="6"/>
        <v>3459379</v>
      </c>
      <c r="N43" s="153">
        <f t="shared" si="6"/>
        <v>4933348</v>
      </c>
      <c r="O43" s="152">
        <f t="shared" si="6"/>
        <v>6843033</v>
      </c>
      <c r="P43" s="152">
        <f t="shared" si="6"/>
        <v>863393</v>
      </c>
      <c r="Q43" s="153">
        <f t="shared" si="6"/>
        <v>446350</v>
      </c>
      <c r="R43" s="152">
        <f t="shared" si="6"/>
        <v>0</v>
      </c>
      <c r="S43" s="152">
        <f>SUM(S31:S42)</f>
        <v>9012339</v>
      </c>
      <c r="T43" s="154">
        <f t="shared" si="6"/>
        <v>6407100</v>
      </c>
      <c r="U43" s="155">
        <f>SUM(U31:U42)</f>
        <v>107347042</v>
      </c>
      <c r="V43" s="150">
        <f>SUM(B43:T43)</f>
        <v>107347042</v>
      </c>
    </row>
    <row r="44" spans="1:22" ht="24.75" customHeight="1">
      <c r="A44" s="9"/>
      <c r="B44" s="116"/>
      <c r="C44" s="104"/>
      <c r="D44" s="104"/>
      <c r="E44" s="104"/>
      <c r="F44" s="104"/>
      <c r="G44" s="104"/>
      <c r="H44" s="104"/>
      <c r="I44" s="104"/>
      <c r="J44" s="117"/>
      <c r="K44" s="116"/>
      <c r="L44" s="104"/>
      <c r="M44" s="104"/>
      <c r="N44" s="117"/>
      <c r="O44" s="104"/>
      <c r="P44" s="104"/>
      <c r="Q44" s="117"/>
      <c r="R44" s="104"/>
      <c r="S44" s="104"/>
      <c r="T44" s="118"/>
      <c r="U44" s="18"/>
    </row>
    <row r="45" spans="1:22" s="150" customFormat="1" ht="43.5" customHeight="1">
      <c r="A45" s="145" t="s">
        <v>39</v>
      </c>
      <c r="B45" s="146">
        <f>SUM(B26-B43)</f>
        <v>0</v>
      </c>
      <c r="C45" s="147">
        <f t="shared" ref="C45:Q45" si="7">SUM(C26-C43)</f>
        <v>0</v>
      </c>
      <c r="D45" s="147">
        <f t="shared" si="7"/>
        <v>88459</v>
      </c>
      <c r="E45" s="147">
        <f t="shared" si="7"/>
        <v>600</v>
      </c>
      <c r="F45" s="147">
        <f t="shared" si="7"/>
        <v>3400</v>
      </c>
      <c r="G45" s="147">
        <f t="shared" si="7"/>
        <v>0</v>
      </c>
      <c r="H45" s="147">
        <f t="shared" si="7"/>
        <v>13700</v>
      </c>
      <c r="I45" s="147">
        <f>SUM(I26-I43)</f>
        <v>0</v>
      </c>
      <c r="J45" s="148">
        <f t="shared" si="7"/>
        <v>61313</v>
      </c>
      <c r="K45" s="146">
        <f t="shared" si="7"/>
        <v>0</v>
      </c>
      <c r="L45" s="147">
        <f>SUM(L26-L43)</f>
        <v>0</v>
      </c>
      <c r="M45" s="147">
        <f t="shared" si="7"/>
        <v>0</v>
      </c>
      <c r="N45" s="148">
        <f t="shared" si="7"/>
        <v>94749</v>
      </c>
      <c r="O45" s="147">
        <f t="shared" si="7"/>
        <v>0</v>
      </c>
      <c r="P45" s="147">
        <f t="shared" si="7"/>
        <v>0</v>
      </c>
      <c r="Q45" s="148">
        <f t="shared" si="7"/>
        <v>0</v>
      </c>
      <c r="R45" s="147">
        <f>SUM(R26-R43)</f>
        <v>100000</v>
      </c>
      <c r="S45" s="147">
        <f>SUM(S26-S43)</f>
        <v>0</v>
      </c>
      <c r="T45" s="149">
        <f>SUM(T26-T43)</f>
        <v>0</v>
      </c>
      <c r="U45" s="138">
        <f>SUM(B45:T45)</f>
        <v>362221</v>
      </c>
    </row>
    <row r="46" spans="1:22" s="150" customFormat="1" ht="28.5" customHeight="1">
      <c r="A46" s="144" t="s">
        <v>40</v>
      </c>
      <c r="B46" s="151">
        <f>SUM(B43:B45)</f>
        <v>63092471</v>
      </c>
      <c r="C46" s="152">
        <f t="shared" ref="C46:N46" si="8">SUM(C43:C45)</f>
        <v>554570</v>
      </c>
      <c r="D46" s="152">
        <f t="shared" si="8"/>
        <v>1675000</v>
      </c>
      <c r="E46" s="152">
        <f t="shared" si="8"/>
        <v>600</v>
      </c>
      <c r="F46" s="152">
        <f t="shared" si="8"/>
        <v>3500</v>
      </c>
      <c r="G46" s="152">
        <f t="shared" si="8"/>
        <v>23500</v>
      </c>
      <c r="H46" s="152">
        <f t="shared" si="8"/>
        <v>76200</v>
      </c>
      <c r="I46" s="152">
        <f t="shared" si="8"/>
        <v>0</v>
      </c>
      <c r="J46" s="153">
        <f t="shared" si="8"/>
        <v>502500</v>
      </c>
      <c r="K46" s="151">
        <f t="shared" si="8"/>
        <v>0</v>
      </c>
      <c r="L46" s="152">
        <f t="shared" si="8"/>
        <v>9621231</v>
      </c>
      <c r="M46" s="152">
        <f t="shared" si="8"/>
        <v>3459379</v>
      </c>
      <c r="N46" s="153">
        <f t="shared" si="8"/>
        <v>5028097</v>
      </c>
      <c r="O46" s="152">
        <f t="shared" ref="O46:U46" si="9">SUM(O43:O45)</f>
        <v>6843033</v>
      </c>
      <c r="P46" s="152">
        <f t="shared" si="9"/>
        <v>863393</v>
      </c>
      <c r="Q46" s="153">
        <f t="shared" si="9"/>
        <v>446350</v>
      </c>
      <c r="R46" s="152">
        <f t="shared" si="9"/>
        <v>100000</v>
      </c>
      <c r="S46" s="152">
        <f t="shared" si="9"/>
        <v>9012339</v>
      </c>
      <c r="T46" s="154">
        <f t="shared" si="9"/>
        <v>6407100</v>
      </c>
      <c r="U46" s="155">
        <f t="shared" si="9"/>
        <v>107709263</v>
      </c>
    </row>
    <row r="47" spans="1:22" s="83" customFormat="1" ht="25.5" customHeight="1">
      <c r="A47" s="119"/>
      <c r="B47" s="120"/>
      <c r="C47" s="121"/>
      <c r="D47" s="121"/>
      <c r="E47" s="121"/>
      <c r="F47" s="121"/>
      <c r="G47" s="121"/>
      <c r="H47" s="121"/>
      <c r="I47" s="121"/>
      <c r="J47" s="122"/>
      <c r="K47" s="120"/>
      <c r="L47" s="121"/>
      <c r="M47" s="121"/>
      <c r="N47" s="122"/>
      <c r="O47" s="121"/>
      <c r="P47" s="121"/>
      <c r="Q47" s="122"/>
      <c r="R47" s="121"/>
      <c r="S47" s="121"/>
      <c r="T47" s="123"/>
      <c r="U47" s="124"/>
    </row>
    <row r="48" spans="1:22" s="125" customFormat="1" ht="30" customHeight="1">
      <c r="A48" s="133" t="s">
        <v>61</v>
      </c>
      <c r="B48" s="134">
        <f>(+B43-B25)*0.25</f>
        <v>13979103.25</v>
      </c>
      <c r="C48" s="135">
        <v>0</v>
      </c>
      <c r="D48" s="135">
        <v>0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6">
        <v>0</v>
      </c>
      <c r="K48" s="134">
        <v>0</v>
      </c>
      <c r="L48" s="135">
        <f>+L43*0.1667</f>
        <v>1603859.2076999999</v>
      </c>
      <c r="M48" s="135">
        <f>+M43*0.1667</f>
        <v>576678.47930000001</v>
      </c>
      <c r="N48" s="136">
        <v>0</v>
      </c>
      <c r="O48" s="135">
        <v>0</v>
      </c>
      <c r="P48" s="135">
        <v>1500000</v>
      </c>
      <c r="Q48" s="136">
        <v>2045406</v>
      </c>
      <c r="R48" s="135">
        <v>0</v>
      </c>
      <c r="S48" s="135">
        <v>0</v>
      </c>
      <c r="T48" s="137">
        <v>0</v>
      </c>
      <c r="U48" s="138">
        <f>SUM(B48:T48)</f>
        <v>19705046.936999999</v>
      </c>
    </row>
    <row r="49" spans="1:21" s="125" customFormat="1" ht="38.25" customHeight="1">
      <c r="A49" s="133" t="s">
        <v>62</v>
      </c>
      <c r="B49" s="139">
        <f>ROUND(SUM(B9-B25+B45)-B48,0)</f>
        <v>6108220</v>
      </c>
      <c r="C49" s="140">
        <f t="shared" ref="C49:T49" si="10">SUM(C9-C25+C45)-C48</f>
        <v>171901</v>
      </c>
      <c r="D49" s="140">
        <f t="shared" si="10"/>
        <v>1675459</v>
      </c>
      <c r="E49" s="140">
        <f t="shared" si="10"/>
        <v>434556</v>
      </c>
      <c r="F49" s="140">
        <f>SUM(F9-F25+F45)-F48</f>
        <v>295150</v>
      </c>
      <c r="G49" s="140">
        <f t="shared" si="10"/>
        <v>89000</v>
      </c>
      <c r="H49" s="140">
        <f t="shared" si="10"/>
        <v>148700</v>
      </c>
      <c r="I49" s="140">
        <f t="shared" si="10"/>
        <v>0</v>
      </c>
      <c r="J49" s="141">
        <f t="shared" si="10"/>
        <v>1017313</v>
      </c>
      <c r="K49" s="139">
        <f t="shared" si="10"/>
        <v>0</v>
      </c>
      <c r="L49" s="140">
        <f t="shared" si="10"/>
        <v>6560952.6722999997</v>
      </c>
      <c r="M49" s="140">
        <f t="shared" si="10"/>
        <v>1272415.4606999999</v>
      </c>
      <c r="N49" s="141">
        <f>SUM(N9-N25+N45)-N48</f>
        <v>505749</v>
      </c>
      <c r="O49" s="140">
        <f t="shared" si="10"/>
        <v>1878374</v>
      </c>
      <c r="P49" s="140">
        <f t="shared" si="10"/>
        <v>20000</v>
      </c>
      <c r="Q49" s="141">
        <f t="shared" si="10"/>
        <v>62594</v>
      </c>
      <c r="R49" s="142">
        <f t="shared" si="10"/>
        <v>2599177</v>
      </c>
      <c r="S49" s="142">
        <f t="shared" si="10"/>
        <v>1575742.3599999994</v>
      </c>
      <c r="T49" s="143">
        <f t="shared" si="10"/>
        <v>7842900</v>
      </c>
      <c r="U49" s="138">
        <f>SUM(B49:T49)</f>
        <v>32258203.493000001</v>
      </c>
    </row>
    <row r="50" spans="1:21" s="125" customFormat="1" ht="38.25" customHeight="1">
      <c r="A50" s="133" t="s">
        <v>63</v>
      </c>
      <c r="B50" s="139">
        <f>+B49+B48</f>
        <v>20087323.25</v>
      </c>
      <c r="C50" s="140">
        <f t="shared" ref="C50:T50" si="11">+C49+C48</f>
        <v>171901</v>
      </c>
      <c r="D50" s="140">
        <f t="shared" si="11"/>
        <v>1675459</v>
      </c>
      <c r="E50" s="140">
        <f t="shared" si="11"/>
        <v>434556</v>
      </c>
      <c r="F50" s="140">
        <f>+F49+F48</f>
        <v>295150</v>
      </c>
      <c r="G50" s="140">
        <f t="shared" si="11"/>
        <v>89000</v>
      </c>
      <c r="H50" s="140">
        <f t="shared" si="11"/>
        <v>148700</v>
      </c>
      <c r="I50" s="140">
        <f t="shared" si="11"/>
        <v>0</v>
      </c>
      <c r="J50" s="141">
        <f t="shared" si="11"/>
        <v>1017313</v>
      </c>
      <c r="K50" s="139">
        <f t="shared" si="11"/>
        <v>0</v>
      </c>
      <c r="L50" s="140">
        <f t="shared" si="11"/>
        <v>8164811.8799999999</v>
      </c>
      <c r="M50" s="140">
        <f t="shared" si="11"/>
        <v>1849093.94</v>
      </c>
      <c r="N50" s="141">
        <f t="shared" si="11"/>
        <v>505749</v>
      </c>
      <c r="O50" s="140">
        <f t="shared" si="11"/>
        <v>1878374</v>
      </c>
      <c r="P50" s="140">
        <f t="shared" si="11"/>
        <v>1520000</v>
      </c>
      <c r="Q50" s="141">
        <f t="shared" si="11"/>
        <v>2108000</v>
      </c>
      <c r="R50" s="142">
        <f t="shared" si="11"/>
        <v>2599177</v>
      </c>
      <c r="S50" s="142">
        <f t="shared" si="11"/>
        <v>1575742.3599999994</v>
      </c>
      <c r="T50" s="143">
        <f t="shared" si="11"/>
        <v>7842900</v>
      </c>
      <c r="U50" s="138">
        <f>SUM(B50:T50)</f>
        <v>51963250.43</v>
      </c>
    </row>
    <row r="51" spans="1:21" s="125" customFormat="1" ht="38.25" customHeight="1">
      <c r="A51" s="144" t="s">
        <v>64</v>
      </c>
      <c r="B51" s="139">
        <f>B50-B9</f>
        <v>-7176057.9399999976</v>
      </c>
      <c r="C51" s="140">
        <f t="shared" ref="C51:T51" si="12">C50-C9</f>
        <v>-524570</v>
      </c>
      <c r="D51" s="140">
        <f t="shared" si="12"/>
        <v>88459</v>
      </c>
      <c r="E51" s="140">
        <f t="shared" si="12"/>
        <v>600</v>
      </c>
      <c r="F51" s="140">
        <f t="shared" si="12"/>
        <v>3400</v>
      </c>
      <c r="G51" s="140">
        <f t="shared" si="12"/>
        <v>-23500</v>
      </c>
      <c r="H51" s="140">
        <f t="shared" si="12"/>
        <v>13700</v>
      </c>
      <c r="I51" s="140">
        <f t="shared" si="12"/>
        <v>0</v>
      </c>
      <c r="J51" s="141">
        <f t="shared" si="12"/>
        <v>61313</v>
      </c>
      <c r="K51" s="139">
        <f t="shared" si="12"/>
        <v>0</v>
      </c>
      <c r="L51" s="140">
        <f t="shared" si="12"/>
        <v>-83231</v>
      </c>
      <c r="M51" s="140">
        <f t="shared" si="12"/>
        <v>-113629</v>
      </c>
      <c r="N51" s="141">
        <f t="shared" si="12"/>
        <v>94749</v>
      </c>
      <c r="O51" s="140">
        <f t="shared" si="12"/>
        <v>-140626</v>
      </c>
      <c r="P51" s="140">
        <f t="shared" si="12"/>
        <v>0</v>
      </c>
      <c r="Q51" s="141">
        <f t="shared" si="12"/>
        <v>0</v>
      </c>
      <c r="R51" s="140">
        <f t="shared" si="12"/>
        <v>100000</v>
      </c>
      <c r="S51" s="141">
        <f t="shared" si="12"/>
        <v>0</v>
      </c>
      <c r="T51" s="143">
        <f t="shared" si="12"/>
        <v>-2100</v>
      </c>
      <c r="U51" s="138">
        <f>SUM(B51:T51)</f>
        <v>-7701492.9399999976</v>
      </c>
    </row>
    <row r="52" spans="1:21" s="18" customFormat="1" ht="30">
      <c r="A52" s="126"/>
      <c r="B52" s="169" t="s">
        <v>0</v>
      </c>
      <c r="C52" s="170"/>
      <c r="D52" s="170"/>
      <c r="E52" s="170"/>
      <c r="F52" s="170"/>
      <c r="G52" s="170"/>
      <c r="H52" s="170"/>
      <c r="I52" s="170"/>
      <c r="J52" s="171"/>
      <c r="K52" s="172" t="str">
        <f>+K29</f>
        <v>Enterprise Funds</v>
      </c>
      <c r="L52" s="173"/>
      <c r="M52" s="173"/>
      <c r="N52" s="174"/>
      <c r="O52" s="177" t="s">
        <v>44</v>
      </c>
      <c r="P52" s="177"/>
      <c r="Q52" s="178"/>
      <c r="R52" s="175" t="s">
        <v>1</v>
      </c>
      <c r="S52" s="176"/>
      <c r="T52" s="97" t="s">
        <v>2</v>
      </c>
      <c r="U52" s="17" t="s">
        <v>45</v>
      </c>
    </row>
    <row r="56" spans="1:21">
      <c r="B56" s="15">
        <f>SUM(B25-B45)</f>
        <v>7176058</v>
      </c>
      <c r="C56" s="15">
        <f t="shared" ref="C56:U56" si="13">SUM(C25-C45)</f>
        <v>524570</v>
      </c>
      <c r="D56" s="15">
        <f t="shared" si="13"/>
        <v>-88459</v>
      </c>
      <c r="E56" s="15">
        <f t="shared" si="13"/>
        <v>-600</v>
      </c>
      <c r="F56" s="15">
        <f t="shared" si="13"/>
        <v>-3400</v>
      </c>
      <c r="G56" s="15">
        <f t="shared" si="13"/>
        <v>23500</v>
      </c>
      <c r="H56" s="15">
        <f t="shared" si="13"/>
        <v>-13700</v>
      </c>
      <c r="J56" s="15">
        <f t="shared" si="13"/>
        <v>-61313</v>
      </c>
      <c r="K56" s="15">
        <f t="shared" si="13"/>
        <v>0</v>
      </c>
      <c r="L56" s="15">
        <f>SUM(L25-L45)</f>
        <v>83231</v>
      </c>
      <c r="M56" s="15">
        <f t="shared" si="13"/>
        <v>113629</v>
      </c>
      <c r="N56" s="15">
        <f t="shared" si="13"/>
        <v>-94749</v>
      </c>
      <c r="O56" s="15">
        <f t="shared" si="13"/>
        <v>140626</v>
      </c>
      <c r="P56" s="15">
        <f t="shared" si="13"/>
        <v>0</v>
      </c>
      <c r="Q56" s="15">
        <f t="shared" si="13"/>
        <v>0</v>
      </c>
      <c r="R56" s="15">
        <f t="shared" si="13"/>
        <v>-100000</v>
      </c>
      <c r="S56" s="15">
        <f t="shared" si="13"/>
        <v>0</v>
      </c>
      <c r="T56" s="15">
        <f t="shared" si="13"/>
        <v>2100</v>
      </c>
      <c r="U56" s="15">
        <f t="shared" si="13"/>
        <v>7701493</v>
      </c>
    </row>
    <row r="58" spans="1:21">
      <c r="B58" s="15">
        <f>+B43-'[3]Line Item'!$AW$2548</f>
        <v>63088496</v>
      </c>
      <c r="C58" s="15">
        <f>+C43-'[3]Line Item'!$AW$2549</f>
        <v>554520</v>
      </c>
      <c r="D58" s="15">
        <f>+D43-'[3]Line Item'!$AW$2550</f>
        <v>1586541</v>
      </c>
    </row>
  </sheetData>
  <mergeCells count="18">
    <mergeCell ref="E1:U1"/>
    <mergeCell ref="A1:C1"/>
    <mergeCell ref="B29:J29"/>
    <mergeCell ref="K29:N29"/>
    <mergeCell ref="R29:S29"/>
    <mergeCell ref="K27:N27"/>
    <mergeCell ref="R27:S27"/>
    <mergeCell ref="B27:J27"/>
    <mergeCell ref="B6:J6"/>
    <mergeCell ref="K6:N6"/>
    <mergeCell ref="R6:S6"/>
    <mergeCell ref="O6:Q6"/>
    <mergeCell ref="B52:J52"/>
    <mergeCell ref="K52:N52"/>
    <mergeCell ref="R52:S52"/>
    <mergeCell ref="O52:Q52"/>
    <mergeCell ref="O27:Q27"/>
    <mergeCell ref="O29:Q29"/>
  </mergeCells>
  <phoneticPr fontId="0" type="noConversion"/>
  <printOptions horizontalCentered="1" verticalCentered="1"/>
  <pageMargins left="0.3" right="0.3" top="0.15" bottom="0.25" header="0.1" footer="0"/>
  <pageSetup paperSize="17" scale="55" fitToWidth="2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 sheet large</vt:lpstr>
      <vt:lpstr>'Fund sheet large'!Print_Area</vt:lpstr>
    </vt:vector>
  </TitlesOfParts>
  <Company>City of Roswell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merwin</dc:creator>
  <cp:lastModifiedBy>lwilliams</cp:lastModifiedBy>
  <cp:lastPrinted>2010-06-24T13:13:30Z</cp:lastPrinted>
  <dcterms:created xsi:type="dcterms:W3CDTF">2005-04-13T21:27:52Z</dcterms:created>
  <dcterms:modified xsi:type="dcterms:W3CDTF">2010-06-24T21:12:27Z</dcterms:modified>
</cp:coreProperties>
</file>